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30B19CA-0732-44B9-9FAD-1E7C2ADA92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I21" i="1"/>
  <c r="Q21" i="1"/>
  <c r="F11" i="1"/>
  <c r="C22" i="1"/>
  <c r="E22" i="1"/>
  <c r="F22" i="1"/>
  <c r="G22" i="1"/>
  <c r="H22" i="1"/>
  <c r="A22" i="1"/>
  <c r="H20" i="1"/>
  <c r="G11" i="1"/>
  <c r="E14" i="1"/>
  <c r="E15" i="1" s="1"/>
  <c r="C17" i="1"/>
  <c r="Q22" i="1"/>
  <c r="C12" i="1"/>
  <c r="C16" i="1" l="1"/>
  <c r="D18" i="1" s="1"/>
  <c r="C11" i="1"/>
  <c r="O21" i="1" l="1"/>
  <c r="S21" i="1" s="1"/>
  <c r="C15" i="1"/>
  <c r="O22" i="1"/>
  <c r="S22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<sst xmlns="http://schemas.openxmlformats.org/spreadsheetml/2006/main" count="55" uniqueCount="51">
  <si>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</si>
  <si>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</si>
  <si>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</si>
  <si>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</si>
  <si>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</si>
  <si>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</si>
  <si>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</si>
  <si>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</si>
  <si>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</si>
  <si>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</si>
  <si>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</si>
  <si>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</si>
  <si>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</si>
  <si>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</si>
  <si>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</si>
  <si>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</si>
  <si>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</si>
  <si>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</si>
  <si>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</si>
  <si>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</si>
  <si>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</si>
  <si>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</si>
  <si>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</si>
  <si>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</si>
  <si>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</si>
  <si>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</si>
  <si>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</si>
  <si>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</si>
  <si>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</si>
  <si>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</si>
  <si>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</si>
  <si>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</si>
  <si>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</si>
  <si>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</si>
  <si>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</si>
  <si>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</si>
  <si>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</si>
  <si>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</si>
  <si>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</si>
  <si>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</si>
  <si>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</si>
  <si>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G2594-0555</t>
  </si>
  <si>
    <t>GSC 2594-0555</t>
  </si>
  <si>
    <t>G2594-0555_Her.xls</t>
  </si>
  <si>
    <t>EW</t>
  </si>
  <si>
    <t>Her</t>
  </si>
  <si>
    <t>VSX</t>
  </si>
  <si>
    <t>OEJV 0160</t>
  </si>
  <si>
    <t>I</t>
  </si>
  <si>
    <t>OEJV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</si>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</sst>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" borderId="0" xfId="0" applyFill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2594-0555 -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14076246334310852"/>
          <c:w val="0.81353383458646622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 0160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1E-4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1E-4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-213</c:v>
                </c:pt>
                <c:pt idx="1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6A-4AD8-9C18-CD5F16681AA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1E-4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1E-4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-213</c:v>
                </c:pt>
                <c:pt idx="1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2.9300000023795292E-3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6A-4AD8-9C18-CD5F16681AA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1E-4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1E-4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-213</c:v>
                </c:pt>
                <c:pt idx="1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A6A-4AD8-9C18-CD5F16681AA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1E-4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1E-4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-213</c:v>
                </c:pt>
                <c:pt idx="1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A6A-4AD8-9C18-CD5F16681AA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1E-4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1E-4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-213</c:v>
                </c:pt>
                <c:pt idx="1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A6A-4AD8-9C18-CD5F16681AA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1E-4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1E-4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-213</c:v>
                </c:pt>
                <c:pt idx="1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A6A-4AD8-9C18-CD5F16681AA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1E-4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1E-4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-213</c:v>
                </c:pt>
                <c:pt idx="1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A6A-4AD8-9C18-CD5F16681AA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-213</c:v>
                </c:pt>
                <c:pt idx="1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2.9300000023795292E-3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A6A-4AD8-9C18-CD5F16681AA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-213</c:v>
                </c:pt>
                <c:pt idx="1">
                  <c:v>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A6A-4AD8-9C18-CD5F16681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485704"/>
        <c:axId val="1"/>
      </c:scatterChart>
      <c:valAx>
        <c:axId val="502485704"/>
        <c:scaling>
          <c:orientation val="minMax"/>
          <c:max val="2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5.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2485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96240601503761"/>
          <c:y val="0.92375366568914952"/>
          <c:w val="0.7864661654135338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0</xdr:rowOff>
    </xdr:from>
    <xdr:to>
      <xdr:col>16</xdr:col>
      <xdr:colOff>190500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E41AC6E-8E35-1863-FCBC-54566DBBCC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  <c r="E1" t="s">
        <v>43</v>
      </c>
    </row>
    <row r="2" spans="1:7" x14ac:dyDescent="0.2">
      <c r="A2" t="s">
        <v>23</v>
      </c>
      <c r="B2" t="s">
        <v>44</v>
      </c>
      <c r="C2" s="31" t="s">
        <v>40</v>
      </c>
      <c r="D2" s="3" t="s">
        <v>45</v>
      </c>
      <c r="E2" s="32" t="s">
        <v>41</v>
      </c>
      <c r="F2" t="s">
        <v>41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6">
        <v>55733.56</v>
      </c>
      <c r="D7" s="30" t="s">
        <v>46</v>
      </c>
    </row>
    <row r="8" spans="1:7" x14ac:dyDescent="0.2">
      <c r="A8" t="s">
        <v>3</v>
      </c>
      <c r="C8" s="36">
        <v>0.28199999999999997</v>
      </c>
      <c r="D8" s="30" t="s">
        <v>46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-1.3755868555772438E-5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60352.760628356482</v>
      </c>
    </row>
    <row r="15" spans="1:7" x14ac:dyDescent="0.2">
      <c r="A15" s="12" t="s">
        <v>17</v>
      </c>
      <c r="B15" s="10"/>
      <c r="C15" s="13">
        <f ca="1">(C7+C11)+(C8+C12)*INT(MAX(F21:F3533))</f>
        <v>55733.56</v>
      </c>
      <c r="D15" s="14" t="s">
        <v>37</v>
      </c>
      <c r="E15" s="15">
        <f ca="1">ROUND(2*(E14-$C$7)/$C$8,0)/2+E13</f>
        <v>16381</v>
      </c>
    </row>
    <row r="16" spans="1:7" x14ac:dyDescent="0.2">
      <c r="A16" s="16" t="s">
        <v>4</v>
      </c>
      <c r="B16" s="10"/>
      <c r="C16" s="17">
        <f ca="1">+C8+C12</f>
        <v>0.28198624413144419</v>
      </c>
      <c r="D16" s="14" t="s">
        <v>38</v>
      </c>
      <c r="E16" s="24">
        <f ca="1">ROUND(2*(E14-$C$15)/$C$16,0)/2+E13</f>
        <v>16382</v>
      </c>
    </row>
    <row r="17" spans="1:19" ht="13.5" thickBot="1" x14ac:dyDescent="0.25">
      <c r="A17" s="14" t="s">
        <v>28</v>
      </c>
      <c r="B17" s="10"/>
      <c r="C17" s="10">
        <f>COUNT(C21:C2191)</f>
        <v>2</v>
      </c>
      <c r="D17" s="14" t="s">
        <v>32</v>
      </c>
      <c r="E17" s="18">
        <f ca="1">+$C$15+$C$16*E16-15018.5-$C$9/24</f>
        <v>45334.954484694652</v>
      </c>
    </row>
    <row r="18" spans="1:19" ht="14.25" thickTop="1" thickBot="1" x14ac:dyDescent="0.25">
      <c r="A18" s="16" t="s">
        <v>5</v>
      </c>
      <c r="B18" s="10"/>
      <c r="C18" s="19">
        <f ca="1">+C15</f>
        <v>55733.56</v>
      </c>
      <c r="D18" s="20">
        <f ca="1">+C16</f>
        <v>0.28198624413144419</v>
      </c>
      <c r="E18" s="21" t="s">
        <v>33</v>
      </c>
    </row>
    <row r="19" spans="1:19" ht="13.5" thickTop="1" x14ac:dyDescent="0.2">
      <c r="A19" s="25" t="s">
        <v>34</v>
      </c>
      <c r="E19" s="26">
        <v>21</v>
      </c>
      <c r="S19">
        <f ca="1">SQRT(SUM(S21:S50)/(COUNT(S21:S50)-1))</f>
        <v>0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OEJV 0160</v>
      </c>
      <c r="I20" s="7" t="s">
        <v>49</v>
      </c>
      <c r="J20" s="7" t="s">
        <v>50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9" x14ac:dyDescent="0.2">
      <c r="A21" s="33" t="s">
        <v>47</v>
      </c>
      <c r="B21" s="34" t="s">
        <v>48</v>
      </c>
      <c r="C21" s="35">
        <v>55673.496930000001</v>
      </c>
      <c r="D21" s="35">
        <v>1E-4</v>
      </c>
      <c r="E21">
        <f>+(C21-C$7)/C$8</f>
        <v>-212.98960992906567</v>
      </c>
      <c r="F21">
        <f>ROUND(2*E21,0)/2</f>
        <v>-213</v>
      </c>
      <c r="G21">
        <f>+C21-(C$7+F21*C$8)</f>
        <v>2.9300000023795292E-3</v>
      </c>
      <c r="I21">
        <f>+G21</f>
        <v>2.9300000023795292E-3</v>
      </c>
      <c r="O21">
        <f ca="1">+C$11+C$12*$F21</f>
        <v>2.9300000023795292E-3</v>
      </c>
      <c r="Q21" s="2">
        <f>+C21-15018.5</f>
        <v>40654.996930000001</v>
      </c>
      <c r="S21">
        <f ca="1">+(O21-G21)^2</f>
        <v>0</v>
      </c>
    </row>
    <row r="22" spans="1:19" x14ac:dyDescent="0.2">
      <c r="A22" t="str">
        <f>D8</f>
        <v>VSX</v>
      </c>
      <c r="C22" s="8">
        <f>C$7</f>
        <v>55733.56</v>
      </c>
      <c r="D22" s="8" t="s">
        <v>13</v>
      </c>
      <c r="E22">
        <f>+(C22-C$7)/C$8</f>
        <v>0</v>
      </c>
      <c r="F22">
        <f>ROUND(2*E22,0)/2</f>
        <v>0</v>
      </c>
      <c r="G22">
        <f>+C22-(C$7+F22*C$8)</f>
        <v>0</v>
      </c>
      <c r="H22">
        <f>+G22</f>
        <v>0</v>
      </c>
      <c r="O22">
        <f ca="1">+C$11+C$12*$F22</f>
        <v>0</v>
      </c>
      <c r="Q22" s="2">
        <f>+C22-15018.5</f>
        <v>40715.06</v>
      </c>
      <c r="S22">
        <f ca="1">+(O22-G22)^2</f>
        <v>0</v>
      </c>
    </row>
    <row r="23" spans="1:19" x14ac:dyDescent="0.2">
      <c r="C23" s="8"/>
      <c r="D23" s="8"/>
      <c r="Q23" s="2"/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2024-02-12T05:15:18Z</dcterms:modified>
</cp:coreProperties>
</file>