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C968A2-69A4-4DBD-AE93-BA116D5092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H30" i="1" s="1"/>
  <c r="Q30" i="1"/>
  <c r="C30" i="1"/>
  <c r="A30" i="1"/>
  <c r="E21" i="1"/>
  <c r="F21" i="1" s="1"/>
  <c r="G21" i="1" s="1"/>
  <c r="I21" i="1" s="1"/>
  <c r="E22" i="1"/>
  <c r="E12" i="2" s="1"/>
  <c r="E23" i="1"/>
  <c r="E13" i="2" s="1"/>
  <c r="E24" i="1"/>
  <c r="F24" i="1" s="1"/>
  <c r="G24" i="1" s="1"/>
  <c r="I24" i="1" s="1"/>
  <c r="E25" i="1"/>
  <c r="F25" i="1" s="1"/>
  <c r="G25" i="1" s="1"/>
  <c r="I25" i="1" s="1"/>
  <c r="E26" i="1"/>
  <c r="E16" i="2" s="1"/>
  <c r="E27" i="1"/>
  <c r="E17" i="2" s="1"/>
  <c r="E28" i="1"/>
  <c r="F28" i="1" s="1"/>
  <c r="G28" i="1" s="1"/>
  <c r="I28" i="1" s="1"/>
  <c r="E29" i="1"/>
  <c r="F29" i="1" s="1"/>
  <c r="G29" i="1" s="1"/>
  <c r="I29" i="1" s="1"/>
  <c r="E9" i="1"/>
  <c r="D9" i="1"/>
  <c r="Q21" i="1"/>
  <c r="Q22" i="1"/>
  <c r="Q23" i="1"/>
  <c r="Q24" i="1"/>
  <c r="Q25" i="1"/>
  <c r="Q26" i="1"/>
  <c r="Q27" i="1"/>
  <c r="Q28" i="1"/>
  <c r="Q29" i="1"/>
  <c r="G19" i="2"/>
  <c r="C19" i="2"/>
  <c r="E19" i="2"/>
  <c r="G18" i="2"/>
  <c r="C18" i="2"/>
  <c r="E18" i="2"/>
  <c r="G17" i="2"/>
  <c r="C17" i="2"/>
  <c r="G16" i="2"/>
  <c r="C16" i="2"/>
  <c r="G15" i="2"/>
  <c r="C15" i="2"/>
  <c r="E15" i="2"/>
  <c r="G14" i="2"/>
  <c r="C14" i="2"/>
  <c r="E14" i="2"/>
  <c r="G13" i="2"/>
  <c r="C13" i="2"/>
  <c r="G12" i="2"/>
  <c r="C12" i="2"/>
  <c r="G11" i="2"/>
  <c r="C11" i="2"/>
  <c r="E1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C17" i="1"/>
  <c r="F27" i="1" l="1"/>
  <c r="G27" i="1" s="1"/>
  <c r="I27" i="1" s="1"/>
  <c r="F23" i="1"/>
  <c r="G23" i="1" s="1"/>
  <c r="I23" i="1" s="1"/>
  <c r="F26" i="1"/>
  <c r="G26" i="1" s="1"/>
  <c r="I26" i="1" s="1"/>
  <c r="F22" i="1"/>
  <c r="G22" i="1" s="1"/>
  <c r="F17" i="1"/>
  <c r="C12" i="1"/>
  <c r="C11" i="1"/>
  <c r="O30" i="1" l="1"/>
  <c r="O23" i="1"/>
  <c r="O29" i="1"/>
  <c r="C15" i="1"/>
  <c r="C18" i="1" s="1"/>
  <c r="O21" i="1"/>
  <c r="O22" i="1"/>
  <c r="O25" i="1"/>
  <c r="O24" i="1"/>
  <c r="O28" i="1"/>
  <c r="O27" i="1"/>
  <c r="O26" i="1"/>
  <c r="C16" i="1"/>
  <c r="D18" i="1" s="1"/>
  <c r="I22" i="1"/>
  <c r="F18" i="1" l="1"/>
  <c r="F19" i="1" s="1"/>
</calcChain>
</file>

<file path=xl/sharedStrings.xml><?xml version="1.0" encoding="utf-8"?>
<sst xmlns="http://schemas.openxmlformats.org/spreadsheetml/2006/main" count="150" uniqueCount="82">
  <si>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</si>
  <si>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</si>
  <si>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</si>
  <si>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</si>
  <si>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</si>
  <si>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</si>
  <si>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</si>
  <si>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</si>
  <si>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</si>
  <si>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</si>
  <si>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</si>
  <si>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</si>
  <si>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</si>
  <si>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</si>
  <si>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</si>
  <si>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</si>
  <si>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</si>
  <si>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</si>
  <si>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</si>
  <si>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</si>
  <si>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</si>
  <si>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</si>
  <si>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</si>
  <si>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</si>
  <si>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</si>
  <si>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</si>
  <si>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</si>
  <si>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</si>
  <si>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</si>
  <si>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</si>
  <si>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</si>
  <si>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</si>
  <si>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</si>
  <si>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</si>
  <si>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</si>
  <si>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</si>
  <si>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</si>
  <si>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</si>
  <si>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</si>
  <si>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</si>
  <si>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</si>
  <si>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</si>
  <si>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</si>
  <si>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</si>
  <si>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</si>
  <si>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</si>
  <si>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</si>
  <si>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</si>
  <si>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</si>
  <si>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HV Her</t>
  </si>
  <si>
    <t>EA</t>
  </si>
  <si>
    <t>HV Her / GSC 27589.31</t>
  </si>
  <si>
    <t>2427589.39 </t>
  </si>
  <si>
    <t> 31.05.1934 21:21 </t>
  </si>
  <si>
    <t> 0.08 </t>
  </si>
  <si>
    <t>P </t>
  </si>
  <si>
    <t> C.Hoffmeister </t>
  </si>
  <si>
    <t> KVBB 24.23 </t>
  </si>
  <si>
    <t>2428305.53 </t>
  </si>
  <si>
    <t> 17.05.1936 00:43 </t>
  </si>
  <si>
    <t> -0.04 </t>
  </si>
  <si>
    <t>2428315.41 </t>
  </si>
  <si>
    <t> 26.05.1936 21:50 </t>
  </si>
  <si>
    <t> 0.03 </t>
  </si>
  <si>
    <t>2428982.55 </t>
  </si>
  <si>
    <t> 25.03.1938 01:12 </t>
  </si>
  <si>
    <t>2429046.39 </t>
  </si>
  <si>
    <t> 27.05.1938 21:21 </t>
  </si>
  <si>
    <t>2429728.31 </t>
  </si>
  <si>
    <t> 08.04.1940 19:26 </t>
  </si>
  <si>
    <t>2429777.34 </t>
  </si>
  <si>
    <t> 27.05.1940 20:09 </t>
  </si>
  <si>
    <t> -0.00 </t>
  </si>
  <si>
    <t>V </t>
  </si>
  <si>
    <t>2429816.58 </t>
  </si>
  <si>
    <t> 06.07.1940 01:55 </t>
  </si>
  <si>
    <t> -0.01 </t>
  </si>
  <si>
    <t>2429880.37 </t>
  </si>
  <si>
    <t> 07.09.1940 20:52 </t>
  </si>
  <si>
    <t> 0.00 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</si>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</sst>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Her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4-4C1D-93DE-FD4D6DAC55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-0.14041999999608379</c:v>
                </c:pt>
                <c:pt idx="1">
                  <c:v>-0.21276399999624118</c:v>
                </c:pt>
                <c:pt idx="2">
                  <c:v>-0.14389199999641278</c:v>
                </c:pt>
                <c:pt idx="3">
                  <c:v>-0.16059599999789498</c:v>
                </c:pt>
                <c:pt idx="4">
                  <c:v>-9.2927999998209998E-2</c:v>
                </c:pt>
                <c:pt idx="5">
                  <c:v>-4.6323999995365739E-2</c:v>
                </c:pt>
                <c:pt idx="6">
                  <c:v>-7.1963999998843065E-2</c:v>
                </c:pt>
                <c:pt idx="7">
                  <c:v>-7.6475999994727317E-2</c:v>
                </c:pt>
                <c:pt idx="8">
                  <c:v>-5.880799999795272E-2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4-4C1D-93DE-FD4D6DAC55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4-4C1D-93DE-FD4D6DAC55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4-4C1D-93DE-FD4D6DAC55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E4-4C1D-93DE-FD4D6DAC55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E4-4C1D-93DE-FD4D6DAC55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E4-4C1D-93DE-FD4D6DAC55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-0.13107262871024083</c:v>
                </c:pt>
                <c:pt idx="1">
                  <c:v>-0.12258468523952611</c:v>
                </c:pt>
                <c:pt idx="2">
                  <c:v>-0.12246841204129712</c:v>
                </c:pt>
                <c:pt idx="3">
                  <c:v>-0.11456183456172724</c:v>
                </c:pt>
                <c:pt idx="4">
                  <c:v>-0.11380605877323895</c:v>
                </c:pt>
                <c:pt idx="5">
                  <c:v>-0.10572507149632561</c:v>
                </c:pt>
                <c:pt idx="6">
                  <c:v>-0.10514370550518076</c:v>
                </c:pt>
                <c:pt idx="7">
                  <c:v>-0.10467861271226488</c:v>
                </c:pt>
                <c:pt idx="8">
                  <c:v>-0.10392283692377659</c:v>
                </c:pt>
                <c:pt idx="9">
                  <c:v>1.9791845991846371E-2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E4-4C1D-93DE-FD4D6DAC55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-2595</c:v>
                </c:pt>
                <c:pt idx="1">
                  <c:v>-2449</c:v>
                </c:pt>
                <c:pt idx="2">
                  <c:v>-2447</c:v>
                </c:pt>
                <c:pt idx="3">
                  <c:v>-2311</c:v>
                </c:pt>
                <c:pt idx="4">
                  <c:v>-2298</c:v>
                </c:pt>
                <c:pt idx="5">
                  <c:v>-2159</c:v>
                </c:pt>
                <c:pt idx="6">
                  <c:v>-2149</c:v>
                </c:pt>
                <c:pt idx="7">
                  <c:v>-2141</c:v>
                </c:pt>
                <c:pt idx="8">
                  <c:v>-2128</c:v>
                </c:pt>
                <c:pt idx="9">
                  <c:v>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E4-4C1D-93DE-FD4D6DAC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89176"/>
        <c:axId val="1"/>
      </c:scatterChart>
      <c:valAx>
        <c:axId val="78988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8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F4AB76-9B98-8E51-AD5F-DAF94EC14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0" t="s">
        <v>49</v>
      </c>
      <c r="G1" s="32">
        <v>16.330760000000001</v>
      </c>
      <c r="H1" s="33">
        <v>33.3125</v>
      </c>
      <c r="I1" s="34">
        <v>27589.31</v>
      </c>
      <c r="J1" s="34">
        <v>4.9058999999999999</v>
      </c>
      <c r="K1" s="31" t="s">
        <v>50</v>
      </c>
      <c r="L1" s="33"/>
      <c r="M1" s="34">
        <v>27589.31</v>
      </c>
      <c r="N1" s="34">
        <v>4.9058999999999999</v>
      </c>
      <c r="O1" s="37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27589.31</v>
      </c>
      <c r="D4" s="28">
        <v>4.9058999999999999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40319.468999999997</v>
      </c>
      <c r="D7" s="29" t="s">
        <v>81</v>
      </c>
    </row>
    <row r="8" spans="1:15" x14ac:dyDescent="0.2">
      <c r="A8" t="s">
        <v>3</v>
      </c>
      <c r="C8" s="54">
        <v>4.905564</v>
      </c>
      <c r="D8" s="29" t="s">
        <v>81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1.9791845991846371E-2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5.8136599114484471E-5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40319.488791845986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4.9056221365991144</v>
      </c>
      <c r="E16" s="14" t="s">
        <v>30</v>
      </c>
      <c r="F16" s="36">
        <f ca="1">NOW()+15018.5+$C$5/24</f>
        <v>60352.764514930554</v>
      </c>
    </row>
    <row r="17" spans="1:18" ht="13.5" thickBot="1" x14ac:dyDescent="0.25">
      <c r="A17" s="14" t="s">
        <v>27</v>
      </c>
      <c r="B17" s="10"/>
      <c r="C17" s="10">
        <f>COUNT(C21:C2190)</f>
        <v>10</v>
      </c>
      <c r="E17" s="14" t="s">
        <v>35</v>
      </c>
      <c r="F17" s="15">
        <f ca="1">ROUND(2*(F16-$C$7)/$C$8,0)/2+F15</f>
        <v>4085</v>
      </c>
    </row>
    <row r="18" spans="1:18" ht="14.25" thickTop="1" thickBot="1" x14ac:dyDescent="0.25">
      <c r="A18" s="16" t="s">
        <v>5</v>
      </c>
      <c r="B18" s="10"/>
      <c r="C18" s="19">
        <f ca="1">+C15</f>
        <v>40319.488791845986</v>
      </c>
      <c r="D18" s="20">
        <f ca="1">+C16</f>
        <v>4.9056221365991144</v>
      </c>
      <c r="E18" s="14" t="s">
        <v>36</v>
      </c>
      <c r="F18" s="23">
        <f ca="1">ROUND(2*(F16-$C$15)/$C$16,0)/2+F15</f>
        <v>4084.5</v>
      </c>
    </row>
    <row r="19" spans="1:18" ht="13.5" thickTop="1" x14ac:dyDescent="0.2">
      <c r="E19" s="14" t="s">
        <v>31</v>
      </c>
      <c r="F19" s="18">
        <f ca="1">+$C$15+$C$16*F18-15018.5-$C$5/24</f>
        <v>45338.398242118405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57</v>
      </c>
      <c r="B21" s="53" t="s">
        <v>80</v>
      </c>
      <c r="C21" s="52">
        <v>27589.39</v>
      </c>
      <c r="D21" s="52" t="s">
        <v>38</v>
      </c>
      <c r="E21">
        <f>+(C21-C$7)/C$8</f>
        <v>-2595.0286246392866</v>
      </c>
      <c r="F21">
        <f>ROUND(2*E21,0)/2</f>
        <v>-2595</v>
      </c>
      <c r="G21">
        <f>+C21-(C$7+F21*C$8)</f>
        <v>-0.14041999999608379</v>
      </c>
      <c r="I21">
        <f>+G21</f>
        <v>-0.14041999999608379</v>
      </c>
      <c r="O21">
        <f ca="1">+C$11+C$12*$F21</f>
        <v>-0.13107262871024083</v>
      </c>
      <c r="Q21" s="2">
        <f>+C21-15018.5</f>
        <v>12570.89</v>
      </c>
    </row>
    <row r="22" spans="1:18" x14ac:dyDescent="0.2">
      <c r="A22" s="51" t="s">
        <v>57</v>
      </c>
      <c r="B22" s="53" t="s">
        <v>80</v>
      </c>
      <c r="C22" s="52">
        <v>28305.53</v>
      </c>
      <c r="D22" s="52" t="s">
        <v>38</v>
      </c>
      <c r="E22">
        <f>+(C22-C$7)/C$8</f>
        <v>-2449.0433719751691</v>
      </c>
      <c r="F22">
        <f>ROUND(2*E22,0)/2</f>
        <v>-2449</v>
      </c>
      <c r="G22">
        <f>+C22-(C$7+F22*C$8)</f>
        <v>-0.21276399999624118</v>
      </c>
      <c r="I22">
        <f>+G22</f>
        <v>-0.21276399999624118</v>
      </c>
      <c r="O22">
        <f ca="1">+C$11+C$12*$F22</f>
        <v>-0.12258468523952611</v>
      </c>
      <c r="Q22" s="2">
        <f>+C22-15018.5</f>
        <v>13287.029999999999</v>
      </c>
    </row>
    <row r="23" spans="1:18" x14ac:dyDescent="0.2">
      <c r="A23" s="51" t="s">
        <v>57</v>
      </c>
      <c r="B23" s="53" t="s">
        <v>80</v>
      </c>
      <c r="C23" s="52">
        <v>28315.41</v>
      </c>
      <c r="D23" s="52" t="s">
        <v>38</v>
      </c>
      <c r="E23">
        <f>+(C23-C$7)/C$8</f>
        <v>-2447.0293324070376</v>
      </c>
      <c r="F23">
        <f>ROUND(2*E23,0)/2</f>
        <v>-2447</v>
      </c>
      <c r="G23">
        <f>+C23-(C$7+F23*C$8)</f>
        <v>-0.14389199999641278</v>
      </c>
      <c r="I23">
        <f>+G23</f>
        <v>-0.14389199999641278</v>
      </c>
      <c r="O23">
        <f ca="1">+C$11+C$12*$F23</f>
        <v>-0.12246841204129712</v>
      </c>
      <c r="Q23" s="2">
        <f>+C23-15018.5</f>
        <v>13296.91</v>
      </c>
    </row>
    <row r="24" spans="1:18" x14ac:dyDescent="0.2">
      <c r="A24" s="51" t="s">
        <v>57</v>
      </c>
      <c r="B24" s="53" t="s">
        <v>80</v>
      </c>
      <c r="C24" s="52">
        <v>28982.55</v>
      </c>
      <c r="D24" s="52" t="s">
        <v>38</v>
      </c>
      <c r="E24">
        <f>+(C24-C$7)/C$8</f>
        <v>-2311.0327375200891</v>
      </c>
      <c r="F24">
        <f>ROUND(2*E24,0)/2</f>
        <v>-2311</v>
      </c>
      <c r="G24">
        <f>+C24-(C$7+F24*C$8)</f>
        <v>-0.16059599999789498</v>
      </c>
      <c r="I24">
        <f>+G24</f>
        <v>-0.16059599999789498</v>
      </c>
      <c r="O24">
        <f ca="1">+C$11+C$12*$F24</f>
        <v>-0.11456183456172724</v>
      </c>
      <c r="Q24" s="2">
        <f>+C24-15018.5</f>
        <v>13964.05</v>
      </c>
    </row>
    <row r="25" spans="1:18" x14ac:dyDescent="0.2">
      <c r="A25" s="51" t="s">
        <v>57</v>
      </c>
      <c r="B25" s="53" t="s">
        <v>80</v>
      </c>
      <c r="C25" s="52">
        <v>29046.39</v>
      </c>
      <c r="D25" s="52" t="s">
        <v>38</v>
      </c>
      <c r="E25">
        <f>+(C25-C$7)/C$8</f>
        <v>-2298.0189433875489</v>
      </c>
      <c r="F25">
        <f>ROUND(2*E25,0)/2</f>
        <v>-2298</v>
      </c>
      <c r="G25">
        <f>+C25-(C$7+F25*C$8)</f>
        <v>-9.2927999998209998E-2</v>
      </c>
      <c r="I25">
        <f>+G25</f>
        <v>-9.2927999998209998E-2</v>
      </c>
      <c r="O25">
        <f ca="1">+C$11+C$12*$F25</f>
        <v>-0.11380605877323895</v>
      </c>
      <c r="Q25" s="2">
        <f>+C25-15018.5</f>
        <v>14027.89</v>
      </c>
    </row>
    <row r="26" spans="1:18" x14ac:dyDescent="0.2">
      <c r="A26" s="51" t="s">
        <v>57</v>
      </c>
      <c r="B26" s="53" t="s">
        <v>80</v>
      </c>
      <c r="C26" s="52">
        <v>29728.31</v>
      </c>
      <c r="D26" s="52" t="s">
        <v>38</v>
      </c>
      <c r="E26">
        <f>+(C26-C$7)/C$8</f>
        <v>-2159.0094431547518</v>
      </c>
      <c r="F26">
        <f>ROUND(2*E26,0)/2</f>
        <v>-2159</v>
      </c>
      <c r="G26">
        <f>+C26-(C$7+F26*C$8)</f>
        <v>-4.6323999995365739E-2</v>
      </c>
      <c r="I26">
        <f>+G26</f>
        <v>-4.6323999995365739E-2</v>
      </c>
      <c r="O26">
        <f ca="1">+C$11+C$12*$F26</f>
        <v>-0.10572507149632561</v>
      </c>
      <c r="Q26" s="2">
        <f>+C26-15018.5</f>
        <v>14709.810000000001</v>
      </c>
    </row>
    <row r="27" spans="1:18" x14ac:dyDescent="0.2">
      <c r="A27" s="51" t="s">
        <v>57</v>
      </c>
      <c r="B27" s="53" t="s">
        <v>80</v>
      </c>
      <c r="C27" s="52">
        <v>29777.34</v>
      </c>
      <c r="D27" s="52" t="s">
        <v>38</v>
      </c>
      <c r="E27">
        <f>+(C27-C$7)/C$8</f>
        <v>-2149.0146698728213</v>
      </c>
      <c r="F27">
        <f>ROUND(2*E27,0)/2</f>
        <v>-2149</v>
      </c>
      <c r="G27">
        <f>+C27-(C$7+F27*C$8)</f>
        <v>-7.1963999998843065E-2</v>
      </c>
      <c r="I27">
        <f>+G27</f>
        <v>-7.1963999998843065E-2</v>
      </c>
      <c r="O27">
        <f ca="1">+C$11+C$12*$F27</f>
        <v>-0.10514370550518076</v>
      </c>
      <c r="Q27" s="2">
        <f>+C27-15018.5</f>
        <v>14758.84</v>
      </c>
    </row>
    <row r="28" spans="1:18" x14ac:dyDescent="0.2">
      <c r="A28" s="51" t="s">
        <v>57</v>
      </c>
      <c r="B28" s="53" t="s">
        <v>80</v>
      </c>
      <c r="C28" s="52">
        <v>29816.58</v>
      </c>
      <c r="D28" s="52" t="s">
        <v>38</v>
      </c>
      <c r="E28">
        <f>+(C28-C$7)/C$8</f>
        <v>-2141.0155896447372</v>
      </c>
      <c r="F28">
        <f>ROUND(2*E28,0)/2</f>
        <v>-2141</v>
      </c>
      <c r="G28">
        <f>+C28-(C$7+F28*C$8)</f>
        <v>-7.6475999994727317E-2</v>
      </c>
      <c r="I28">
        <f>+G28</f>
        <v>-7.6475999994727317E-2</v>
      </c>
      <c r="O28">
        <f ca="1">+C$11+C$12*$F28</f>
        <v>-0.10467861271226488</v>
      </c>
      <c r="Q28" s="2">
        <f>+C28-15018.5</f>
        <v>14798.080000000002</v>
      </c>
    </row>
    <row r="29" spans="1:18" x14ac:dyDescent="0.2">
      <c r="A29" s="51" t="s">
        <v>57</v>
      </c>
      <c r="B29" s="53" t="s">
        <v>80</v>
      </c>
      <c r="C29" s="52">
        <v>29880.37</v>
      </c>
      <c r="D29" s="52" t="s">
        <v>38</v>
      </c>
      <c r="E29">
        <f>+(C29-C$7)/C$8</f>
        <v>-2128.0119880201337</v>
      </c>
      <c r="F29">
        <f>ROUND(2*E29,0)/2</f>
        <v>-2128</v>
      </c>
      <c r="G29">
        <f>+C29-(C$7+F29*C$8)</f>
        <v>-5.880799999795272E-2</v>
      </c>
      <c r="I29">
        <f>+G29</f>
        <v>-5.880799999795272E-2</v>
      </c>
      <c r="O29">
        <f ca="1">+C$11+C$12*$F29</f>
        <v>-0.10392283692377659</v>
      </c>
      <c r="Q29" s="2">
        <f>+C29-15018.5</f>
        <v>14861.869999999999</v>
      </c>
    </row>
    <row r="30" spans="1:18" x14ac:dyDescent="0.2">
      <c r="A30" t="str">
        <f>$D$7</f>
        <v>VSX</v>
      </c>
      <c r="B30" s="3"/>
      <c r="C30" s="8">
        <f>$C$7</f>
        <v>40319.468999999997</v>
      </c>
      <c r="D30" s="8"/>
      <c r="E30">
        <f>+(C30-C$7)/C$8</f>
        <v>0</v>
      </c>
      <c r="F30">
        <f>ROUND(2*E30,0)/2</f>
        <v>0</v>
      </c>
      <c r="G30">
        <f>+C30-(C$7+F30*C$8)</f>
        <v>0</v>
      </c>
      <c r="H30">
        <f>+G30</f>
        <v>0</v>
      </c>
      <c r="O30">
        <f ca="1">+C$11+C$12*$F30</f>
        <v>1.9791845991846371E-2</v>
      </c>
      <c r="Q30" s="2">
        <f>+C30-15018.5</f>
        <v>25300.968999999997</v>
      </c>
    </row>
    <row r="31" spans="1:18" x14ac:dyDescent="0.2">
      <c r="B31" s="3"/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R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KVBB 24.23 </v>
      </c>
      <c r="B11" s="3" t="str">
        <f t="shared" ref="B11:B19" si="1">IF(H11=INT(H11),"I","II")</f>
        <v>I</v>
      </c>
      <c r="C11" s="8">
        <f t="shared" ref="C11:C19" si="2">1*G11</f>
        <v>27589.39</v>
      </c>
      <c r="D11" s="10" t="str">
        <f t="shared" ref="D11:D19" si="3">VLOOKUP(F11,I$1:J$5,2,FALSE)</f>
        <v>vis</v>
      </c>
      <c r="E11" s="46">
        <f>VLOOKUP(C11,Active!C$21:E$972,3,FALSE)</f>
        <v>-2595.0286246392866</v>
      </c>
      <c r="F11" s="3" t="s">
        <v>47</v>
      </c>
      <c r="G11" s="10" t="str">
        <f t="shared" ref="G11:G19" si="4">MID(I11,3,LEN(I11)-3)</f>
        <v>27589.39</v>
      </c>
      <c r="H11" s="8">
        <f t="shared" ref="H11:H19" si="5">1*K11</f>
        <v>0</v>
      </c>
      <c r="I11" s="47" t="s">
        <v>52</v>
      </c>
      <c r="J11" s="48" t="s">
        <v>53</v>
      </c>
      <c r="K11" s="47">
        <v>0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KVBB 24.23 </v>
      </c>
      <c r="B12" s="3" t="str">
        <f t="shared" si="1"/>
        <v>I</v>
      </c>
      <c r="C12" s="8">
        <f t="shared" si="2"/>
        <v>28305.53</v>
      </c>
      <c r="D12" s="10" t="str">
        <f t="shared" si="3"/>
        <v>vis</v>
      </c>
      <c r="E12" s="46">
        <f>VLOOKUP(C12,Active!C$21:E$972,3,FALSE)</f>
        <v>-2449.0433719751691</v>
      </c>
      <c r="F12" s="3" t="s">
        <v>47</v>
      </c>
      <c r="G12" s="10" t="str">
        <f t="shared" si="4"/>
        <v>28305.53</v>
      </c>
      <c r="H12" s="8">
        <f t="shared" si="5"/>
        <v>146</v>
      </c>
      <c r="I12" s="47" t="s">
        <v>58</v>
      </c>
      <c r="J12" s="48" t="s">
        <v>59</v>
      </c>
      <c r="K12" s="47">
        <v>146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KVBB 24.23 </v>
      </c>
      <c r="B13" s="3" t="str">
        <f t="shared" si="1"/>
        <v>I</v>
      </c>
      <c r="C13" s="8">
        <f t="shared" si="2"/>
        <v>28315.41</v>
      </c>
      <c r="D13" s="10" t="str">
        <f t="shared" si="3"/>
        <v>vis</v>
      </c>
      <c r="E13" s="46">
        <f>VLOOKUP(C13,Active!C$21:E$972,3,FALSE)</f>
        <v>-2447.0293324070376</v>
      </c>
      <c r="F13" s="3" t="s">
        <v>47</v>
      </c>
      <c r="G13" s="10" t="str">
        <f t="shared" si="4"/>
        <v>28315.41</v>
      </c>
      <c r="H13" s="8">
        <f t="shared" si="5"/>
        <v>148</v>
      </c>
      <c r="I13" s="47" t="s">
        <v>61</v>
      </c>
      <c r="J13" s="48" t="s">
        <v>62</v>
      </c>
      <c r="K13" s="47">
        <v>148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KVBB 24.23 </v>
      </c>
      <c r="B14" s="3" t="str">
        <f t="shared" si="1"/>
        <v>I</v>
      </c>
      <c r="C14" s="8">
        <f t="shared" si="2"/>
        <v>28982.55</v>
      </c>
      <c r="D14" s="10" t="str">
        <f t="shared" si="3"/>
        <v>vis</v>
      </c>
      <c r="E14" s="46">
        <f>VLOOKUP(C14,Active!C$21:E$972,3,FALSE)</f>
        <v>-2311.0327375200891</v>
      </c>
      <c r="F14" s="3" t="s">
        <v>47</v>
      </c>
      <c r="G14" s="10" t="str">
        <f t="shared" si="4"/>
        <v>28982.55</v>
      </c>
      <c r="H14" s="8">
        <f t="shared" si="5"/>
        <v>284</v>
      </c>
      <c r="I14" s="47" t="s">
        <v>64</v>
      </c>
      <c r="J14" s="48" t="s">
        <v>65</v>
      </c>
      <c r="K14" s="47">
        <v>284</v>
      </c>
      <c r="L14" s="47" t="s">
        <v>60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KVBB 24.23 </v>
      </c>
      <c r="B15" s="3" t="str">
        <f t="shared" si="1"/>
        <v>I</v>
      </c>
      <c r="C15" s="8">
        <f t="shared" si="2"/>
        <v>29046.39</v>
      </c>
      <c r="D15" s="10" t="str">
        <f t="shared" si="3"/>
        <v>vis</v>
      </c>
      <c r="E15" s="46">
        <f>VLOOKUP(C15,Active!C$21:E$972,3,FALSE)</f>
        <v>-2298.0189433875489</v>
      </c>
      <c r="F15" s="3" t="s">
        <v>47</v>
      </c>
      <c r="G15" s="10" t="str">
        <f t="shared" si="4"/>
        <v>29046.39</v>
      </c>
      <c r="H15" s="8">
        <f t="shared" si="5"/>
        <v>297</v>
      </c>
      <c r="I15" s="47" t="s">
        <v>66</v>
      </c>
      <c r="J15" s="48" t="s">
        <v>67</v>
      </c>
      <c r="K15" s="47">
        <v>297</v>
      </c>
      <c r="L15" s="47" t="s">
        <v>63</v>
      </c>
      <c r="M15" s="48" t="s">
        <v>48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KVBB 24.23 </v>
      </c>
      <c r="B16" s="3" t="str">
        <f t="shared" si="1"/>
        <v>I</v>
      </c>
      <c r="C16" s="8">
        <f t="shared" si="2"/>
        <v>29728.31</v>
      </c>
      <c r="D16" s="10" t="str">
        <f t="shared" si="3"/>
        <v>vis</v>
      </c>
      <c r="E16" s="46">
        <f>VLOOKUP(C16,Active!C$21:E$972,3,FALSE)</f>
        <v>-2159.0094431547518</v>
      </c>
      <c r="F16" s="3" t="s">
        <v>47</v>
      </c>
      <c r="G16" s="10" t="str">
        <f t="shared" si="4"/>
        <v>29728.31</v>
      </c>
      <c r="H16" s="8">
        <f t="shared" si="5"/>
        <v>436</v>
      </c>
      <c r="I16" s="47" t="s">
        <v>68</v>
      </c>
      <c r="J16" s="48" t="s">
        <v>69</v>
      </c>
      <c r="K16" s="47">
        <v>436</v>
      </c>
      <c r="L16" s="47" t="s">
        <v>63</v>
      </c>
      <c r="M16" s="48" t="s">
        <v>48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KVBB 24.23 </v>
      </c>
      <c r="B17" s="3" t="str">
        <f t="shared" si="1"/>
        <v>I</v>
      </c>
      <c r="C17" s="8">
        <f t="shared" si="2"/>
        <v>29777.34</v>
      </c>
      <c r="D17" s="10" t="str">
        <f t="shared" si="3"/>
        <v>vis</v>
      </c>
      <c r="E17" s="46">
        <f>VLOOKUP(C17,Active!C$21:E$972,3,FALSE)</f>
        <v>-2149.0146698728213</v>
      </c>
      <c r="F17" s="3" t="s">
        <v>47</v>
      </c>
      <c r="G17" s="10" t="str">
        <f t="shared" si="4"/>
        <v>29777.34</v>
      </c>
      <c r="H17" s="8">
        <f t="shared" si="5"/>
        <v>446</v>
      </c>
      <c r="I17" s="47" t="s">
        <v>70</v>
      </c>
      <c r="J17" s="48" t="s">
        <v>71</v>
      </c>
      <c r="K17" s="47">
        <v>446</v>
      </c>
      <c r="L17" s="47" t="s">
        <v>72</v>
      </c>
      <c r="M17" s="48" t="s">
        <v>73</v>
      </c>
      <c r="N17" s="48"/>
      <c r="O17" s="49" t="s">
        <v>56</v>
      </c>
      <c r="P17" s="49" t="s">
        <v>57</v>
      </c>
    </row>
    <row r="18" spans="1:16" ht="12.75" customHeight="1" thickBot="1" x14ac:dyDescent="0.25">
      <c r="A18" s="8" t="str">
        <f t="shared" si="0"/>
        <v> KVBB 24.23 </v>
      </c>
      <c r="B18" s="3" t="str">
        <f t="shared" si="1"/>
        <v>I</v>
      </c>
      <c r="C18" s="8">
        <f t="shared" si="2"/>
        <v>29816.58</v>
      </c>
      <c r="D18" s="10" t="str">
        <f t="shared" si="3"/>
        <v>vis</v>
      </c>
      <c r="E18" s="46">
        <f>VLOOKUP(C18,Active!C$21:E$972,3,FALSE)</f>
        <v>-2141.0155896447372</v>
      </c>
      <c r="F18" s="3" t="s">
        <v>47</v>
      </c>
      <c r="G18" s="10" t="str">
        <f t="shared" si="4"/>
        <v>29816.58</v>
      </c>
      <c r="H18" s="8">
        <f t="shared" si="5"/>
        <v>454</v>
      </c>
      <c r="I18" s="47" t="s">
        <v>74</v>
      </c>
      <c r="J18" s="48" t="s">
        <v>75</v>
      </c>
      <c r="K18" s="47">
        <v>454</v>
      </c>
      <c r="L18" s="47" t="s">
        <v>76</v>
      </c>
      <c r="M18" s="48" t="s">
        <v>73</v>
      </c>
      <c r="N18" s="48"/>
      <c r="O18" s="49" t="s">
        <v>56</v>
      </c>
      <c r="P18" s="49" t="s">
        <v>57</v>
      </c>
    </row>
    <row r="19" spans="1:16" ht="12.75" customHeight="1" thickBot="1" x14ac:dyDescent="0.25">
      <c r="A19" s="8" t="str">
        <f t="shared" si="0"/>
        <v> KVBB 24.23 </v>
      </c>
      <c r="B19" s="3" t="str">
        <f t="shared" si="1"/>
        <v>I</v>
      </c>
      <c r="C19" s="8">
        <f t="shared" si="2"/>
        <v>29880.37</v>
      </c>
      <c r="D19" s="10" t="str">
        <f t="shared" si="3"/>
        <v>vis</v>
      </c>
      <c r="E19" s="46">
        <f>VLOOKUP(C19,Active!C$21:E$972,3,FALSE)</f>
        <v>-2128.0119880201337</v>
      </c>
      <c r="F19" s="3" t="s">
        <v>47</v>
      </c>
      <c r="G19" s="10" t="str">
        <f t="shared" si="4"/>
        <v>29880.37</v>
      </c>
      <c r="H19" s="8">
        <f t="shared" si="5"/>
        <v>467</v>
      </c>
      <c r="I19" s="47" t="s">
        <v>77</v>
      </c>
      <c r="J19" s="48" t="s">
        <v>78</v>
      </c>
      <c r="K19" s="47">
        <v>467</v>
      </c>
      <c r="L19" s="47" t="s">
        <v>79</v>
      </c>
      <c r="M19" s="48" t="s">
        <v>73</v>
      </c>
      <c r="N19" s="48"/>
      <c r="O19" s="49" t="s">
        <v>56</v>
      </c>
      <c r="P19" s="49" t="s">
        <v>57</v>
      </c>
    </row>
    <row r="20" spans="1:16" x14ac:dyDescent="0.2">
      <c r="B20" s="3"/>
      <c r="E20" s="46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2024-02-12T05:20:54Z</dcterms:modified>
</cp:coreProperties>
</file>