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53E18E43-25F8-4A7B-A7E5-E85632AE08EC}" xr6:coauthVersionLast="47" xr6:coauthVersionMax="47" xr10:uidLastSave="{00000000-0000-0000-0000-000000000000}"/>
  <bookViews>
    <workbookView xWindow="12630" yWindow="705" windowWidth="13560" windowHeight="1518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K22" i="1"/>
  <c r="Q22" i="1"/>
  <c r="D9" i="1"/>
  <c r="E21" i="1"/>
  <c r="F21" i="1"/>
  <c r="G21" i="1"/>
  <c r="K21" i="1"/>
  <c r="E9" i="1"/>
  <c r="F16" i="1"/>
  <c r="F17" i="1" s="1"/>
  <c r="C17" i="1"/>
  <c r="Q21" i="1"/>
  <c r="C12" i="1"/>
  <c r="C11" i="1"/>
  <c r="O22" i="1" l="1"/>
  <c r="C15" i="1"/>
  <c r="O21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<sst xmlns="http://schemas.openxmlformats.org/spreadsheetml/2006/main" count="59" uniqueCount="53">
  <si>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</si>
  <si>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</si>
  <si>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</si>
  <si>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</si>
  <si>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</si>
  <si>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</si>
  <si>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</si>
  <si>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</si>
  <si>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</si>
  <si>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</si>
  <si>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</si>
  <si>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</si>
  <si>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</si>
  <si>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</si>
  <si>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</si>
  <si>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</si>
  <si>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</si>
  <si>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</si>
  <si>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</si>
  <si>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</si>
  <si>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</si>
  <si>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</si>
  <si>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</si>
  <si>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</si>
  <si>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</si>
  <si>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</si>
  <si>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</si>
  <si>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</si>
  <si>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</si>
  <si>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</si>
  <si>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</si>
  <si>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</si>
  <si>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</si>
  <si>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</si>
  <si>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</si>
  <si>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</si>
  <si>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</si>
  <si>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</si>
  <si>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</si>
  <si>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</si>
  <si>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</si>
  <si>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</si>
  <si>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</si>
  <si>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G2049-1164</t>
  </si>
  <si>
    <t>2014A</t>
  </si>
  <si>
    <t>G02049-1164</t>
  </si>
  <si>
    <t>EW</t>
  </si>
  <si>
    <t>pr_0</t>
  </si>
  <si>
    <t/>
  </si>
  <si>
    <t>as of 2019-07-08</t>
  </si>
  <si>
    <t>VSX</t>
  </si>
  <si>
    <t>IBVS 6230</t>
  </si>
  <si>
    <t>ROTSE1 J164341.65+251748.1 / G2049-1164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</si>
</sst>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35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i/>
      <sz val="10"/>
      <color indexed="2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30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16" fillId="0" borderId="0"/>
    <xf numFmtId="0" fontId="16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4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5" xfId="0" applyFont="1" applyBorder="1" applyAlignment="1">
      <alignment horizontal="left" vertical="center"/>
    </xf>
    <xf numFmtId="0" fontId="16" fillId="24" borderId="5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5" fillId="25" borderId="5" xfId="0" applyFont="1" applyFill="1" applyBorder="1" applyAlignment="1">
      <alignment horizontal="left" vertical="center"/>
    </xf>
    <xf numFmtId="0" fontId="16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16" fillId="0" borderId="5" xfId="0" applyFont="1" applyBorder="1" applyAlignment="1">
      <alignment horizontal="left"/>
    </xf>
    <xf numFmtId="0" fontId="16" fillId="24" borderId="5" xfId="0" applyFont="1" applyFill="1" applyBorder="1" applyAlignment="1">
      <alignment vertical="center"/>
    </xf>
    <xf numFmtId="0" fontId="0" fillId="0" borderId="5" xfId="0" applyBorder="1">
      <alignment vertical="top"/>
    </xf>
    <xf numFmtId="0" fontId="18" fillId="0" borderId="0" xfId="0" applyFont="1">
      <alignment vertical="top"/>
    </xf>
    <xf numFmtId="0" fontId="33" fillId="0" borderId="0" xfId="41" applyFont="1" applyAlignment="1">
      <alignment horizontal="left" vertical="center" wrapText="1"/>
    </xf>
    <xf numFmtId="0" fontId="33" fillId="0" borderId="0" xfId="41" applyFont="1" applyAlignment="1">
      <alignment horizontal="center" vertical="center" wrapText="1"/>
    </xf>
    <xf numFmtId="0" fontId="0" fillId="0" borderId="0" xfId="0" applyAlignment="1">
      <alignment horizontal="righ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G2049-1164 - O-C Diagr.</a:t>
            </a:r>
          </a:p>
        </c:rich>
      </c:tx>
      <c:layout>
        <c:manualLayout>
          <c:xMode val="edge"/>
          <c:yMode val="edge"/>
          <c:x val="0.3609022556390977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87969924812031"/>
          <c:y val="0.14035127795846455"/>
          <c:w val="0.8150375939849624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5.9999999999999995E-4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5.9999999999999995E-4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299-4E8B-80B3-A5B6E1AA43E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5.9999999999999995E-4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5.9999999999999995E-4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299-4E8B-80B3-A5B6E1AA43E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5.9999999999999995E-4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5.9999999999999995E-4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299-4E8B-80B3-A5B6E1AA43E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5.9999999999999995E-4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5.9999999999999995E-4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-1.2800000040442683E-3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299-4E8B-80B3-A5B6E1AA43E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5.9999999999999995E-4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5.9999999999999995E-4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299-4E8B-80B3-A5B6E1AA43E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5.9999999999999995E-4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5.9999999999999995E-4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299-4E8B-80B3-A5B6E1AA43E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5.9999999999999995E-4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5.9999999999999995E-4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299-4E8B-80B3-A5B6E1AA43E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-1.2800000040442683E-3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299-4E8B-80B3-A5B6E1AA43E3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299-4E8B-80B3-A5B6E1AA43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6039408"/>
        <c:axId val="1"/>
      </c:scatterChart>
      <c:valAx>
        <c:axId val="6860394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984962406015036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60394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857142857142856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90489F2E-A118-9966-7659-D5DB04BEBB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C34" sqref="C34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52</v>
      </c>
      <c r="F1" s="35" t="s">
        <v>43</v>
      </c>
      <c r="G1" s="36" t="s">
        <v>44</v>
      </c>
      <c r="H1" s="37"/>
      <c r="I1" s="38" t="s">
        <v>43</v>
      </c>
      <c r="J1" s="35" t="s">
        <v>45</v>
      </c>
      <c r="K1" s="39">
        <v>16.43416904</v>
      </c>
      <c r="L1" s="31">
        <v>25.174768799999999</v>
      </c>
      <c r="M1" s="40"/>
      <c r="N1" s="32">
        <v>0.32346000000000003</v>
      </c>
      <c r="O1" s="31" t="s">
        <v>46</v>
      </c>
      <c r="P1" s="31">
        <v>13.8</v>
      </c>
      <c r="Q1" s="31">
        <v>14.4</v>
      </c>
      <c r="R1" s="41" t="s">
        <v>47</v>
      </c>
      <c r="S1" s="42" t="s">
        <v>48</v>
      </c>
    </row>
    <row r="2" spans="1:19" x14ac:dyDescent="0.2">
      <c r="A2" t="s">
        <v>24</v>
      </c>
      <c r="B2" t="s">
        <v>46</v>
      </c>
      <c r="C2" s="30"/>
      <c r="D2" s="3"/>
    </row>
    <row r="3" spans="1:19" ht="13.5" thickBot="1" x14ac:dyDescent="0.25"/>
    <row r="4" spans="1:19" ht="14.25" thickTop="1" thickBot="1" x14ac:dyDescent="0.25">
      <c r="A4" s="5" t="s">
        <v>1</v>
      </c>
      <c r="C4" s="27" t="s">
        <v>38</v>
      </c>
      <c r="D4" s="28" t="s">
        <v>38</v>
      </c>
      <c r="E4" s="43" t="s">
        <v>49</v>
      </c>
    </row>
    <row r="5" spans="1:19" ht="13.5" thickTop="1" x14ac:dyDescent="0.2">
      <c r="A5" s="9" t="s">
        <v>29</v>
      </c>
      <c r="B5" s="10"/>
      <c r="C5" s="11">
        <v>-9.5</v>
      </c>
      <c r="D5" s="10" t="s">
        <v>30</v>
      </c>
      <c r="E5" s="10"/>
    </row>
    <row r="6" spans="1:19" x14ac:dyDescent="0.2">
      <c r="A6" s="5" t="s">
        <v>2</v>
      </c>
    </row>
    <row r="7" spans="1:19" x14ac:dyDescent="0.2">
      <c r="A7" t="s">
        <v>3</v>
      </c>
      <c r="C7" s="46">
        <v>56440.334900000002</v>
      </c>
      <c r="D7" s="29" t="s">
        <v>51</v>
      </c>
    </row>
    <row r="8" spans="1:19" x14ac:dyDescent="0.2">
      <c r="A8" t="s">
        <v>4</v>
      </c>
      <c r="C8" s="46">
        <v>0.32346000000000003</v>
      </c>
      <c r="D8" s="29" t="s">
        <v>50</v>
      </c>
    </row>
    <row r="9" spans="1:19" x14ac:dyDescent="0.2">
      <c r="A9" s="24" t="s">
        <v>33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19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19" x14ac:dyDescent="0.2">
      <c r="A11" s="10" t="s">
        <v>16</v>
      </c>
      <c r="B11" s="10"/>
      <c r="C11" s="21">
        <f ca="1">INTERCEPT(INDIRECT($E$9):G992,INDIRECT($D$9):F992)</f>
        <v>0</v>
      </c>
      <c r="D11" s="3"/>
      <c r="E11" s="10"/>
    </row>
    <row r="12" spans="1:19" x14ac:dyDescent="0.2">
      <c r="A12" s="10" t="s">
        <v>17</v>
      </c>
      <c r="B12" s="10"/>
      <c r="C12" s="21">
        <f ca="1">SLOPE(INDIRECT($E$9):G992,INDIRECT($D$9):F992)</f>
        <v>-9.8461538772636021E-5</v>
      </c>
      <c r="D12" s="3"/>
      <c r="E12" s="10"/>
    </row>
    <row r="13" spans="1:19" x14ac:dyDescent="0.2">
      <c r="A13" s="10" t="s">
        <v>19</v>
      </c>
      <c r="B13" s="10"/>
      <c r="C13" s="3" t="s">
        <v>14</v>
      </c>
    </row>
    <row r="14" spans="1:19" x14ac:dyDescent="0.2">
      <c r="A14" s="10"/>
      <c r="B14" s="10"/>
      <c r="C14" s="10"/>
    </row>
    <row r="15" spans="1:19" x14ac:dyDescent="0.2">
      <c r="A15" s="12" t="s">
        <v>18</v>
      </c>
      <c r="B15" s="10"/>
      <c r="C15" s="13">
        <f ca="1">(C7+C11)+(C8+C12)*INT(MAX(F21:F3533))</f>
        <v>56444.5386</v>
      </c>
      <c r="E15" s="14" t="s">
        <v>35</v>
      </c>
      <c r="F15" s="33">
        <v>1</v>
      </c>
    </row>
    <row r="16" spans="1:19" x14ac:dyDescent="0.2">
      <c r="A16" s="16" t="s">
        <v>5</v>
      </c>
      <c r="B16" s="10"/>
      <c r="C16" s="17">
        <f ca="1">+C8+C12</f>
        <v>0.32336153846122739</v>
      </c>
      <c r="E16" s="14" t="s">
        <v>31</v>
      </c>
      <c r="F16" s="34">
        <f ca="1">NOW()+15018.5+$C$5/24</f>
        <v>60352.75472164352</v>
      </c>
    </row>
    <row r="17" spans="1:21" ht="13.5" thickBot="1" x14ac:dyDescent="0.25">
      <c r="A17" s="14" t="s">
        <v>28</v>
      </c>
      <c r="B17" s="10"/>
      <c r="C17" s="10">
        <f>COUNT(C21:C2191)</f>
        <v>2</v>
      </c>
      <c r="E17" s="14" t="s">
        <v>36</v>
      </c>
      <c r="F17" s="15">
        <f ca="1">ROUND(2*(F16-$C$7)/$C$8,0)/2+F15</f>
        <v>12096.5</v>
      </c>
    </row>
    <row r="18" spans="1:21" ht="14.25" thickTop="1" thickBot="1" x14ac:dyDescent="0.25">
      <c r="A18" s="16" t="s">
        <v>6</v>
      </c>
      <c r="B18" s="10"/>
      <c r="C18" s="19">
        <f ca="1">+C15</f>
        <v>56444.5386</v>
      </c>
      <c r="D18" s="20">
        <f ca="1">+C16</f>
        <v>0.32336153846122739</v>
      </c>
      <c r="E18" s="14" t="s">
        <v>37</v>
      </c>
      <c r="F18" s="23">
        <f ca="1">ROUND(2*(F16-$C$15)/$C$16,0)/2+F15</f>
        <v>12087</v>
      </c>
    </row>
    <row r="19" spans="1:21" ht="13.5" thickTop="1" x14ac:dyDescent="0.2">
      <c r="E19" s="14" t="s">
        <v>32</v>
      </c>
      <c r="F19" s="18">
        <f ca="1">+$C$15+$C$16*F18-15018.5-$C$5/24</f>
        <v>45334.905348714194</v>
      </c>
    </row>
    <row r="20" spans="1:21" ht="13.5" thickBot="1" x14ac:dyDescent="0.25">
      <c r="A20" s="4" t="s">
        <v>7</v>
      </c>
      <c r="B20" s="4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4" t="s">
        <v>12</v>
      </c>
      <c r="H20" s="7" t="s">
        <v>39</v>
      </c>
      <c r="I20" s="7" t="s">
        <v>40</v>
      </c>
      <c r="J20" s="7" t="s">
        <v>41</v>
      </c>
      <c r="K20" s="7" t="s">
        <v>42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  <c r="U20" s="26" t="s">
        <v>34</v>
      </c>
    </row>
    <row r="21" spans="1:21" x14ac:dyDescent="0.2">
      <c r="A21" s="44" t="s">
        <v>51</v>
      </c>
      <c r="B21" s="45" t="s">
        <v>0</v>
      </c>
      <c r="C21" s="44">
        <v>56440.334900000002</v>
      </c>
      <c r="D21" s="44">
        <v>5.9999999999999995E-4</v>
      </c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0</v>
      </c>
      <c r="Q21" s="2">
        <f>+C21-15018.5</f>
        <v>41421.834900000002</v>
      </c>
    </row>
    <row r="22" spans="1:21" x14ac:dyDescent="0.2">
      <c r="A22" s="44" t="s">
        <v>51</v>
      </c>
      <c r="B22" s="45" t="s">
        <v>0</v>
      </c>
      <c r="C22" s="44">
        <v>56444.5386</v>
      </c>
      <c r="D22" s="44">
        <v>2.0000000000000001E-4</v>
      </c>
      <c r="E22">
        <f>+(C22-C$7)/C$8</f>
        <v>12.996042787356108</v>
      </c>
      <c r="F22">
        <f>ROUND(2*E22,0)/2</f>
        <v>13</v>
      </c>
      <c r="G22">
        <f>+C22-(C$7+F22*C$8)</f>
        <v>-1.2800000040442683E-3</v>
      </c>
      <c r="K22">
        <f>+G22</f>
        <v>-1.2800000040442683E-3</v>
      </c>
      <c r="O22">
        <f ca="1">+C$11+C$12*$F22</f>
        <v>-1.2800000040442683E-3</v>
      </c>
      <c r="Q22" s="2">
        <f>+C22-15018.5</f>
        <v>41426.0386</v>
      </c>
    </row>
    <row r="23" spans="1:21" x14ac:dyDescent="0.2">
      <c r="C23" s="8"/>
      <c r="D23" s="8"/>
      <c r="Q23" s="2"/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hyperlinks>
    <hyperlink ref="H63987" r:id="rId1" display="http://vsolj.cetus-net.org/bulletin.html" xr:uid="{00000000-0004-0000-0000-000000000000}"/>
    <hyperlink ref="H63980" r:id="rId2" display="https://www.aavso.org/ejaavso" xr:uid="{00000000-0004-0000-0000-000001000000}"/>
    <hyperlink ref="I63987" r:id="rId3" display="http://vsolj.cetus-net.org/bulletin.html" xr:uid="{00000000-0004-0000-0000-000002000000}"/>
    <hyperlink ref="AQ57630" r:id="rId4" display="http://cdsbib.u-strasbg.fr/cgi-bin/cdsbib?1990RMxAA..21..381G" xr:uid="{00000000-0004-0000-0000-000003000000}"/>
    <hyperlink ref="H63984" r:id="rId5" display="https://www.aavso.org/ejaavso" xr:uid="{00000000-0004-0000-0000-000004000000}"/>
    <hyperlink ref="AP4994" r:id="rId6" display="http://cdsbib.u-strasbg.fr/cgi-bin/cdsbib?1990RMxAA..21..381G" xr:uid="{00000000-0004-0000-0000-000005000000}"/>
    <hyperlink ref="AP4997" r:id="rId7" display="http://cdsbib.u-strasbg.fr/cgi-bin/cdsbib?1990RMxAA..21..381G" xr:uid="{00000000-0004-0000-0000-000006000000}"/>
    <hyperlink ref="AP4995" r:id="rId8" display="http://cdsbib.u-strasbg.fr/cgi-bin/cdsbib?1990RMxAA..21..381G" xr:uid="{00000000-0004-0000-0000-000007000000}"/>
    <hyperlink ref="AP4979" r:id="rId9" display="http://cdsbib.u-strasbg.fr/cgi-bin/cdsbib?1990RMxAA..21..381G" xr:uid="{00000000-0004-0000-0000-000008000000}"/>
    <hyperlink ref="AQ5208" r:id="rId10" display="http://cdsbib.u-strasbg.fr/cgi-bin/cdsbib?1990RMxAA..21..381G" xr:uid="{00000000-0004-0000-0000-000009000000}"/>
    <hyperlink ref="AQ5212" r:id="rId11" display="http://cdsbib.u-strasbg.fr/cgi-bin/cdsbib?1990RMxAA..21..381G" xr:uid="{00000000-0004-0000-0000-00000A000000}"/>
    <hyperlink ref="AQ1540" r:id="rId12" display="http://cdsbib.u-strasbg.fr/cgi-bin/cdsbib?1990RMxAA..21..381G" xr:uid="{00000000-0004-0000-0000-00000B000000}"/>
    <hyperlink ref="I268" r:id="rId13" display="http://vsolj.cetus-net.org/bulletin.html" xr:uid="{00000000-0004-0000-0000-00000C000000}"/>
    <hyperlink ref="H268" r:id="rId14" display="http://vsolj.cetus-net.org/bulletin.html" xr:uid="{00000000-0004-0000-0000-00000D000000}"/>
    <hyperlink ref="AQ876" r:id="rId15" display="http://cdsbib.u-strasbg.fr/cgi-bin/cdsbib?1990RMxAA..21..381G" xr:uid="{00000000-0004-0000-0000-00000E000000}"/>
    <hyperlink ref="AQ875" r:id="rId16" display="http://cdsbib.u-strasbg.fr/cgi-bin/cdsbib?1990RMxAA..21..381G" xr:uid="{00000000-0004-0000-0000-00000F000000}"/>
    <hyperlink ref="AP3270" r:id="rId17" display="http://cdsbib.u-strasbg.fr/cgi-bin/cdsbib?1990RMxAA..21..381G" xr:uid="{00000000-0004-0000-0000-000010000000}"/>
    <hyperlink ref="AP3288" r:id="rId18" display="http://cdsbib.u-strasbg.fr/cgi-bin/cdsbib?1990RMxAA..21..381G" xr:uid="{00000000-0004-0000-0000-000011000000}"/>
    <hyperlink ref="AP3289" r:id="rId19" display="http://cdsbib.u-strasbg.fr/cgi-bin/cdsbib?1990RMxAA..21..381G" xr:uid="{00000000-0004-0000-0000-000012000000}"/>
    <hyperlink ref="AP3285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2024-02-12T05:06:47Z</dcterms:modified>
</cp:coreProperties>
</file>