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41EDB36-CD95-4E7F-AEA6-310899E5C51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K21" i="1"/>
  <c r="E22" i="1"/>
  <c r="F22" i="1"/>
  <c r="G22" i="1"/>
  <c r="K22" i="1"/>
  <c r="E9" i="1"/>
  <c r="D9" i="1"/>
  <c r="Q21" i="1"/>
  <c r="Q22" i="1"/>
  <c r="F16" i="1"/>
  <c r="F17" i="1" s="1"/>
  <c r="C17" i="1"/>
  <c r="C12" i="1"/>
  <c r="C11" i="1"/>
  <c r="O21" i="1" l="1"/>
  <c r="O22" i="1"/>
  <c r="C1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<sst xmlns="http://schemas.openxmlformats.org/spreadsheetml/2006/main" count="61" uniqueCount="54">
  <si>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</si>
  <si>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</si>
  <si>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</si>
  <si>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</si>
  <si>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</si>
  <si>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</si>
  <si>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</si>
  <si>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</si>
  <si>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</si>
  <si>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</si>
  <si>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</si>
  <si>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</si>
  <si>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</si>
  <si>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</si>
  <si>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</si>
  <si>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</si>
  <si>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</si>
  <si>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</si>
  <si>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</si>
  <si>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</si>
  <si>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</si>
  <si>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</si>
  <si>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</si>
  <si>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</si>
  <si>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</si>
  <si>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</si>
  <si>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</si>
  <si>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</si>
  <si>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</si>
  <si>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</si>
  <si>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</si>
  <si>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</si>
  <si>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</si>
  <si>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</si>
  <si>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</si>
  <si>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</si>
  <si>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</si>
  <si>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</si>
  <si>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</si>
  <si>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</si>
  <si>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</si>
  <si>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</si>
  <si>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G3099-0506</t>
  </si>
  <si>
    <t>2019G</t>
  </si>
  <si>
    <t>EW</t>
  </si>
  <si>
    <t>pr_</t>
  </si>
  <si>
    <t>G3099</t>
  </si>
  <si>
    <t>Cyg</t>
  </si>
  <si>
    <t>yes</t>
  </si>
  <si>
    <t>VSX</t>
  </si>
  <si>
    <t>OEJV 0160</t>
  </si>
  <si>
    <t>I</t>
  </si>
  <si>
    <t>II</t>
  </si>
  <si>
    <t>ROTSE1 J173413.59+440118.5 / GSC 3099-0506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</si>
</sst>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24" borderId="11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14" fillId="24" borderId="11" xfId="0" applyFont="1" applyFill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25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5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4" fillId="0" borderId="11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26" borderId="5" xfId="0" applyFont="1" applyFill="1" applyBorder="1" applyAlignment="1">
      <alignment horizontal="center" vertical="center"/>
    </xf>
    <xf numFmtId="0" fontId="31" fillId="0" borderId="0" xfId="41" applyFont="1" applyAlignment="1">
      <alignment horizontal="left" vertical="center"/>
    </xf>
    <xf numFmtId="0" fontId="31" fillId="0" borderId="0" xfId="41" applyFont="1" applyAlignment="1">
      <alignment horizontal="center" vertical="center"/>
    </xf>
    <xf numFmtId="0" fontId="31" fillId="0" borderId="0" xfId="41" applyFont="1" applyAlignment="1">
      <alignment horizontal="left"/>
    </xf>
    <xf numFmtId="0" fontId="33" fillId="0" borderId="0" xfId="0" applyFont="1" applyAlignment="1"/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3099-0506 -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5.0000000000000001E-4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5.0000000000000001E-4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56-4D42-A806-00A3DD86506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56-4D42-A806-00A3DD86506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56-4D42-A806-00A3DD86506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-4.7999990783864632E-4</c:v>
                </c:pt>
                <c:pt idx="1">
                  <c:v>4.0000008448259905E-4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56-4D42-A806-00A3DD86506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56-4D42-A806-00A3DD8650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56-4D42-A806-00A3DD8650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56-4D42-A806-00A3DD8650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-4.7999990783864632E-4</c:v>
                </c:pt>
                <c:pt idx="1">
                  <c:v>4.0000008448259905E-4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56-4D42-A806-00A3DD86506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12.5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56-4D42-A806-00A3DD865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698368"/>
        <c:axId val="1"/>
      </c:scatterChart>
      <c:valAx>
        <c:axId val="705698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98496240601503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698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5714285714285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8EF4678-9BC8-3BD7-1F55-6404F2433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49" t="s">
        <v>53</v>
      </c>
      <c r="F1" s="35" t="s">
        <v>42</v>
      </c>
      <c r="G1" s="30" t="s">
        <v>43</v>
      </c>
      <c r="H1" s="31"/>
      <c r="I1" s="36" t="s">
        <v>42</v>
      </c>
      <c r="J1" s="37" t="s">
        <v>42</v>
      </c>
      <c r="K1" s="38">
        <v>17.3413</v>
      </c>
      <c r="L1" s="38">
        <v>44.012</v>
      </c>
      <c r="M1" s="39">
        <v>56073.453999999911</v>
      </c>
      <c r="N1" s="39">
        <v>0.240372</v>
      </c>
      <c r="O1" s="40" t="s">
        <v>44</v>
      </c>
      <c r="P1" s="40">
        <v>12.33</v>
      </c>
      <c r="Q1" s="40">
        <v>12.5</v>
      </c>
      <c r="R1" s="41" t="s">
        <v>45</v>
      </c>
      <c r="S1" s="42" t="s">
        <v>13</v>
      </c>
      <c r="T1" s="43" t="s">
        <v>46</v>
      </c>
      <c r="U1" s="44">
        <v>9999</v>
      </c>
      <c r="V1" s="32" t="s">
        <v>47</v>
      </c>
      <c r="W1" s="45" t="s">
        <v>48</v>
      </c>
    </row>
    <row r="2" spans="1:23" x14ac:dyDescent="0.2">
      <c r="A2" t="s">
        <v>23</v>
      </c>
      <c r="B2" t="s">
        <v>44</v>
      </c>
      <c r="C2" s="29"/>
      <c r="D2" s="2"/>
    </row>
    <row r="3" spans="1:23" ht="13.5" thickBot="1" x14ac:dyDescent="0.25"/>
    <row r="4" spans="1:23" ht="14.25" thickTop="1" thickBot="1" x14ac:dyDescent="0.25">
      <c r="A4" s="4" t="s">
        <v>0</v>
      </c>
      <c r="C4" s="26" t="s">
        <v>37</v>
      </c>
      <c r="D4" s="27" t="s">
        <v>37</v>
      </c>
    </row>
    <row r="5" spans="1:23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23" x14ac:dyDescent="0.2">
      <c r="A6" s="4" t="s">
        <v>1</v>
      </c>
    </row>
    <row r="7" spans="1:23" x14ac:dyDescent="0.2">
      <c r="A7" t="s">
        <v>2</v>
      </c>
      <c r="C7" s="50">
        <v>56073.453999999911</v>
      </c>
      <c r="D7" s="28" t="s">
        <v>49</v>
      </c>
    </row>
    <row r="8" spans="1:23" x14ac:dyDescent="0.2">
      <c r="A8" t="s">
        <v>3</v>
      </c>
      <c r="C8" s="50">
        <v>0.240372</v>
      </c>
      <c r="D8" s="28" t="s">
        <v>49</v>
      </c>
    </row>
    <row r="9" spans="1:23" x14ac:dyDescent="0.2">
      <c r="A9" s="23" t="s">
        <v>32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23" ht="13.5" thickBot="1" x14ac:dyDescent="0.25">
      <c r="A10" s="9"/>
      <c r="B10" s="9"/>
      <c r="C10" s="3" t="s">
        <v>19</v>
      </c>
      <c r="D10" s="3" t="s">
        <v>20</v>
      </c>
      <c r="E10" s="9"/>
    </row>
    <row r="11" spans="1:23" x14ac:dyDescent="0.2">
      <c r="A11" s="9" t="s">
        <v>15</v>
      </c>
      <c r="B11" s="9"/>
      <c r="C11" s="20">
        <f ca="1">INTERCEPT(INDIRECT($E$9):G991,INDIRECT($D$9):F991)</f>
        <v>-4.7999990783864632E-4</v>
      </c>
      <c r="D11" s="2"/>
      <c r="E11" s="9"/>
    </row>
    <row r="12" spans="1:23" x14ac:dyDescent="0.2">
      <c r="A12" s="9" t="s">
        <v>16</v>
      </c>
      <c r="B12" s="9"/>
      <c r="C12" s="20">
        <f ca="1">SLOPE(INDIRECT($E$9):G991,INDIRECT($D$9):F991)</f>
        <v>7.0399999385699631E-5</v>
      </c>
      <c r="D12" s="2"/>
      <c r="E12" s="9"/>
    </row>
    <row r="13" spans="1:23" x14ac:dyDescent="0.2">
      <c r="A13" s="9" t="s">
        <v>18</v>
      </c>
      <c r="B13" s="9"/>
      <c r="C13" s="2" t="s">
        <v>13</v>
      </c>
    </row>
    <row r="14" spans="1:23" x14ac:dyDescent="0.2">
      <c r="A14" s="9"/>
      <c r="B14" s="9"/>
      <c r="C14" s="9"/>
    </row>
    <row r="15" spans="1:23" x14ac:dyDescent="0.2">
      <c r="A15" s="11" t="s">
        <v>17</v>
      </c>
      <c r="B15" s="9"/>
      <c r="C15" s="12">
        <f ca="1">(C7+C11)+(C8+C12)*INT(MAX(F21:F3532))</f>
        <v>56076.338828799999</v>
      </c>
      <c r="E15" s="13" t="s">
        <v>34</v>
      </c>
      <c r="F15" s="33">
        <v>1</v>
      </c>
    </row>
    <row r="16" spans="1:23" x14ac:dyDescent="0.2">
      <c r="A16" s="15" t="s">
        <v>4</v>
      </c>
      <c r="B16" s="9"/>
      <c r="C16" s="16">
        <f ca="1">+C8+C12</f>
        <v>0.24044239999938571</v>
      </c>
      <c r="E16" s="13" t="s">
        <v>30</v>
      </c>
      <c r="F16" s="34">
        <f ca="1">NOW()+15018.5+$C$5/24</f>
        <v>60352.757947453698</v>
      </c>
    </row>
    <row r="17" spans="1:21" ht="13.5" thickBot="1" x14ac:dyDescent="0.25">
      <c r="A17" s="13" t="s">
        <v>27</v>
      </c>
      <c r="B17" s="9"/>
      <c r="C17" s="9">
        <f>COUNT(C21:C2190)</f>
        <v>2</v>
      </c>
      <c r="E17" s="13" t="s">
        <v>35</v>
      </c>
      <c r="F17" s="14">
        <f ca="1">ROUND(2*(F16-$C$7)/$C$8,0)/2+F15</f>
        <v>17804</v>
      </c>
    </row>
    <row r="18" spans="1:21" ht="14.25" thickTop="1" thickBot="1" x14ac:dyDescent="0.25">
      <c r="A18" s="15" t="s">
        <v>5</v>
      </c>
      <c r="B18" s="9"/>
      <c r="C18" s="18">
        <f ca="1">+C15</f>
        <v>56076.338828799999</v>
      </c>
      <c r="D18" s="19">
        <f ca="1">+C16</f>
        <v>0.24044239999938571</v>
      </c>
      <c r="E18" s="13" t="s">
        <v>36</v>
      </c>
      <c r="F18" s="22">
        <f ca="1">ROUND(2*(F16-$C$15)/$C$16,0)/2+F15</f>
        <v>17786.5</v>
      </c>
    </row>
    <row r="19" spans="1:21" ht="13.5" thickTop="1" x14ac:dyDescent="0.2">
      <c r="E19" s="13" t="s">
        <v>31</v>
      </c>
      <c r="F19" s="17">
        <f ca="1">+$C$15+$C$16*F18-15018.5-$C$5/24</f>
        <v>45334.863409722406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38</v>
      </c>
      <c r="I20" s="6" t="s">
        <v>39</v>
      </c>
      <c r="J20" s="6" t="s">
        <v>40</v>
      </c>
      <c r="K20" s="6" t="s">
        <v>41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5" t="s">
        <v>33</v>
      </c>
    </row>
    <row r="21" spans="1:21" x14ac:dyDescent="0.2">
      <c r="A21" s="46" t="s">
        <v>50</v>
      </c>
      <c r="B21" s="47" t="s">
        <v>51</v>
      </c>
      <c r="C21" s="48">
        <v>56073.453520000003</v>
      </c>
      <c r="D21" s="48">
        <v>5.0000000000000001E-4</v>
      </c>
      <c r="E21">
        <f>+(C21-C$7)/C$8</f>
        <v>-1.9969044141524236E-3</v>
      </c>
      <c r="F21">
        <f>ROUND(2*E21,0)/2</f>
        <v>0</v>
      </c>
      <c r="G21">
        <f>+C21-(C$7+F21*C$8)</f>
        <v>-4.7999990783864632E-4</v>
      </c>
      <c r="K21">
        <f>+G21</f>
        <v>-4.7999990783864632E-4</v>
      </c>
      <c r="O21">
        <f ca="1">+C$11+C$12*$F21</f>
        <v>-4.7999990783864632E-4</v>
      </c>
      <c r="Q21" s="1">
        <f>+C21-15018.5</f>
        <v>41054.953520000003</v>
      </c>
    </row>
    <row r="22" spans="1:21" x14ac:dyDescent="0.2">
      <c r="A22" s="46" t="s">
        <v>50</v>
      </c>
      <c r="B22" s="47" t="s">
        <v>52</v>
      </c>
      <c r="C22" s="48">
        <v>56076.459049999998</v>
      </c>
      <c r="D22" s="48">
        <v>5.9999999999999995E-4</v>
      </c>
      <c r="E22">
        <f>+(C22-C$7)/C$8</f>
        <v>12.501664087693522</v>
      </c>
      <c r="F22">
        <f>ROUND(2*E22,0)/2</f>
        <v>12.5</v>
      </c>
      <c r="G22">
        <f>+C22-(C$7+F22*C$8)</f>
        <v>4.0000008448259905E-4</v>
      </c>
      <c r="K22">
        <f>+G22</f>
        <v>4.0000008448259905E-4</v>
      </c>
      <c r="O22">
        <f ca="1">+C$11+C$12*$F22</f>
        <v>4.0000008448259905E-4</v>
      </c>
      <c r="Q22" s="1">
        <f>+C22-15018.5</f>
        <v>41057.959049999998</v>
      </c>
    </row>
    <row r="23" spans="1:21" x14ac:dyDescent="0.2">
      <c r="C23" s="7"/>
      <c r="D23" s="7"/>
      <c r="Q23" s="1"/>
    </row>
    <row r="24" spans="1:21" x14ac:dyDescent="0.2">
      <c r="C24" s="7"/>
      <c r="D24" s="7"/>
      <c r="Q24" s="1"/>
    </row>
    <row r="25" spans="1:21" x14ac:dyDescent="0.2">
      <c r="C25" s="7"/>
      <c r="D25" s="7"/>
      <c r="Q25" s="1"/>
    </row>
    <row r="26" spans="1:21" x14ac:dyDescent="0.2">
      <c r="C26" s="7"/>
      <c r="D26" s="7"/>
      <c r="Q26" s="1"/>
    </row>
    <row r="27" spans="1:21" x14ac:dyDescent="0.2">
      <c r="C27" s="7"/>
      <c r="D27" s="7"/>
      <c r="Q27" s="1"/>
    </row>
    <row r="28" spans="1:21" x14ac:dyDescent="0.2">
      <c r="C28" s="7"/>
      <c r="D28" s="7"/>
      <c r="Q28" s="1"/>
    </row>
    <row r="29" spans="1:21" x14ac:dyDescent="0.2">
      <c r="C29" s="7"/>
      <c r="D29" s="7"/>
      <c r="Q29" s="1"/>
    </row>
    <row r="30" spans="1:21" x14ac:dyDescent="0.2">
      <c r="C30" s="7"/>
      <c r="D30" s="7"/>
      <c r="Q30" s="1"/>
    </row>
    <row r="31" spans="1:21" x14ac:dyDescent="0.2">
      <c r="C31" s="7"/>
      <c r="D31" s="7"/>
      <c r="Q31" s="1"/>
    </row>
    <row r="32" spans="1:21" x14ac:dyDescent="0.2">
      <c r="C32" s="7"/>
      <c r="D32" s="7"/>
      <c r="Q32" s="1"/>
    </row>
    <row r="33" spans="3:4" x14ac:dyDescent="0.2">
      <c r="C33" s="7"/>
      <c r="D33" s="7"/>
    </row>
    <row r="34" spans="3:4" x14ac:dyDescent="0.2">
      <c r="C34" s="7"/>
      <c r="D34" s="7"/>
    </row>
    <row r="35" spans="3:4" x14ac:dyDescent="0.2">
      <c r="C35" s="7"/>
      <c r="D35" s="7"/>
    </row>
    <row r="36" spans="3:4" x14ac:dyDescent="0.2">
      <c r="C36" s="7"/>
      <c r="D36" s="7"/>
    </row>
    <row r="37" spans="3:4" x14ac:dyDescent="0.2">
      <c r="C37" s="7"/>
      <c r="D37" s="7"/>
    </row>
    <row r="38" spans="3:4" x14ac:dyDescent="0.2">
      <c r="C38" s="7"/>
      <c r="D38" s="7"/>
    </row>
    <row r="39" spans="3:4" x14ac:dyDescent="0.2">
      <c r="C39" s="7"/>
      <c r="D39" s="7"/>
    </row>
    <row r="40" spans="3:4" x14ac:dyDescent="0.2">
      <c r="C40" s="7"/>
      <c r="D40" s="7"/>
    </row>
    <row r="41" spans="3:4" x14ac:dyDescent="0.2">
      <c r="C41" s="7"/>
      <c r="D41" s="7"/>
    </row>
    <row r="42" spans="3:4" x14ac:dyDescent="0.2">
      <c r="C42" s="7"/>
      <c r="D42" s="7"/>
    </row>
    <row r="43" spans="3:4" x14ac:dyDescent="0.2">
      <c r="C43" s="7"/>
      <c r="D43" s="7"/>
    </row>
    <row r="44" spans="3:4" x14ac:dyDescent="0.2">
      <c r="C44" s="7"/>
      <c r="D44" s="7"/>
    </row>
    <row r="45" spans="3:4" x14ac:dyDescent="0.2">
      <c r="C45" s="7"/>
      <c r="D45" s="7"/>
    </row>
    <row r="46" spans="3:4" x14ac:dyDescent="0.2">
      <c r="C46" s="7"/>
      <c r="D46" s="7"/>
    </row>
    <row r="47" spans="3:4" x14ac:dyDescent="0.2">
      <c r="C47" s="7"/>
      <c r="D47" s="7"/>
    </row>
    <row r="48" spans="3:4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2024-02-12T05:11:26Z</dcterms:modified>
</cp:coreProperties>
</file>