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367C03F-5AFD-4EBC-B1AE-F4D6BDB2C55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C21" i="1"/>
  <c r="E21" i="1"/>
  <c r="F21" i="1"/>
  <c r="E27" i="1"/>
  <c r="F27" i="1"/>
  <c r="G27" i="1"/>
  <c r="I27" i="1"/>
  <c r="E28" i="1"/>
  <c r="F28" i="1"/>
  <c r="G28" i="1"/>
  <c r="I28" i="1"/>
  <c r="G11" i="1"/>
  <c r="F11" i="1"/>
  <c r="Q22" i="1"/>
  <c r="Q23" i="1"/>
  <c r="Q24" i="1"/>
  <c r="Q25" i="1"/>
  <c r="Q26" i="1"/>
  <c r="E14" i="1"/>
  <c r="E15" i="1" s="1"/>
  <c r="C17" i="1"/>
  <c r="Q27" i="1"/>
  <c r="Q28" i="1"/>
  <c r="Q21" i="1"/>
  <c r="G21" i="1"/>
  <c r="H21" i="1"/>
  <c r="C12" i="1"/>
  <c r="C11" i="1"/>
  <c r="O23" i="1" l="1"/>
  <c r="O26" i="1"/>
  <c r="O28" i="1"/>
  <c r="O21" i="1"/>
  <c r="O22" i="1"/>
  <c r="C15" i="1"/>
  <c r="O25" i="1"/>
  <c r="O27" i="1"/>
  <c r="O24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<sst xmlns="http://schemas.openxmlformats.org/spreadsheetml/2006/main" count="65" uniqueCount="48">
  <si>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</si>
  <si>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</si>
  <si>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</si>
  <si>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</si>
  <si>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</si>
  <si>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</si>
  <si>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</si>
  <si>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</si>
  <si>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</si>
  <si>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</si>
  <si>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</si>
  <si>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</si>
  <si>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</si>
  <si>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</si>
  <si>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</si>
  <si>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</si>
  <si>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</si>
  <si>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</si>
  <si>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</si>
  <si>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</si>
  <si>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</si>
  <si>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</si>
  <si>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</si>
  <si>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</si>
  <si>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</si>
  <si>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</si>
  <si>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</si>
  <si>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</si>
  <si>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</si>
  <si>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EW/KW</t>
  </si>
  <si>
    <t>Pri vs. Sec photometrically determined.</t>
  </si>
  <si>
    <t>Krajci</t>
  </si>
  <si>
    <t>II</t>
  </si>
  <si>
    <t>I</t>
  </si>
  <si>
    <t>IBVS 5690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</si>
  <si>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</si>
  <si>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</si>
  <si>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</si>
  <si>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</si>
  <si>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</si>
  <si>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</si>
  <si>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# of data points:</t>
  </si>
  <si>
    <t>Next ToM</t>
  </si>
  <si>
    <t>Local time</t>
  </si>
  <si>
    <t>Start of linear fit &gt;&gt;&gt;&gt;&gt;&gt;&gt;&gt;&gt;&gt;&gt;&gt;&gt;&gt;&gt;&gt;&gt;&gt;&gt;&gt;&gt;</t>
  </si>
  <si>
    <t>IBVS 5689</t>
  </si>
  <si>
    <t>CCD</t>
  </si>
  <si>
    <t>V0513 Her / GSC 02076-01720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</si>
</sst>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3" formatCode="0.00000000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2" fontId="0" fillId="0" borderId="0" xfId="0" applyNumberFormat="1" applyAlignment="1"/>
    <xf numFmtId="0" fontId="7" fillId="0" borderId="0" xfId="0" applyFont="1" applyAlignment="1"/>
    <xf numFmtId="173" fontId="0" fillId="0" borderId="0" xfId="0" applyNumberFormat="1" applyAlignment="1"/>
    <xf numFmtId="0" fontId="0" fillId="0" borderId="0" xfId="0" applyAlignment="1">
      <alignment vertical="center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5" fillId="0" borderId="0" xfId="0" applyFont="1">
      <alignment vertical="top"/>
    </xf>
    <xf numFmtId="0" fontId="7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8" fillId="0" borderId="0" xfId="0" applyFont="1" applyAlignment="1">
      <alignment horizontal="right"/>
    </xf>
    <xf numFmtId="0" fontId="12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172" fontId="0" fillId="0" borderId="0" xfId="0" applyNumberForma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V0513 Her - O-C Diagr.</a:t>
            </a:r>
          </a:p>
        </c:rich>
      </c:tx>
      <c:layout>
        <c:manualLayout>
          <c:xMode val="edge"/>
          <c:yMode val="edge"/>
          <c:x val="0.36672085617730737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906854902912253"/>
          <c:w val="0.79967752902672617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76213</c:v>
                </c:pt>
                <c:pt idx="2">
                  <c:v>76255.5</c:v>
                </c:pt>
                <c:pt idx="3">
                  <c:v>76268.5</c:v>
                </c:pt>
                <c:pt idx="4">
                  <c:v>76272</c:v>
                </c:pt>
                <c:pt idx="5">
                  <c:v>76295</c:v>
                </c:pt>
                <c:pt idx="6">
                  <c:v>76558</c:v>
                </c:pt>
                <c:pt idx="7">
                  <c:v>76564.5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11-4D88-AF44-F718C7AD236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76213</c:v>
                </c:pt>
                <c:pt idx="2">
                  <c:v>76255.5</c:v>
                </c:pt>
                <c:pt idx="3">
                  <c:v>76268.5</c:v>
                </c:pt>
                <c:pt idx="4">
                  <c:v>76272</c:v>
                </c:pt>
                <c:pt idx="5">
                  <c:v>76295</c:v>
                </c:pt>
                <c:pt idx="6">
                  <c:v>76558</c:v>
                </c:pt>
                <c:pt idx="7">
                  <c:v>76564.5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1.8671439975150861E-3</c:v>
                </c:pt>
                <c:pt idx="2">
                  <c:v>2.7988399961031973E-4</c:v>
                </c:pt>
                <c:pt idx="3">
                  <c:v>3.8142799894558266E-4</c:v>
                </c:pt>
                <c:pt idx="4">
                  <c:v>7.8953600313980132E-4</c:v>
                </c:pt>
                <c:pt idx="5">
                  <c:v>9.9996000062674284E-4</c:v>
                </c:pt>
                <c:pt idx="6">
                  <c:v>5.2350400801515207E-4</c:v>
                </c:pt>
                <c:pt idx="7">
                  <c:v>-4.7572399489581585E-4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11-4D88-AF44-F718C7AD236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76213</c:v>
                </c:pt>
                <c:pt idx="2">
                  <c:v>76255.5</c:v>
                </c:pt>
                <c:pt idx="3">
                  <c:v>76268.5</c:v>
                </c:pt>
                <c:pt idx="4">
                  <c:v>76272</c:v>
                </c:pt>
                <c:pt idx="5">
                  <c:v>76295</c:v>
                </c:pt>
                <c:pt idx="6">
                  <c:v>76558</c:v>
                </c:pt>
                <c:pt idx="7">
                  <c:v>76564.5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11-4D88-AF44-F718C7AD236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76213</c:v>
                </c:pt>
                <c:pt idx="2">
                  <c:v>76255.5</c:v>
                </c:pt>
                <c:pt idx="3">
                  <c:v>76268.5</c:v>
                </c:pt>
                <c:pt idx="4">
                  <c:v>76272</c:v>
                </c:pt>
                <c:pt idx="5">
                  <c:v>76295</c:v>
                </c:pt>
                <c:pt idx="6">
                  <c:v>76558</c:v>
                </c:pt>
                <c:pt idx="7">
                  <c:v>76564.5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11-4D88-AF44-F718C7AD236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76213</c:v>
                </c:pt>
                <c:pt idx="2">
                  <c:v>76255.5</c:v>
                </c:pt>
                <c:pt idx="3">
                  <c:v>76268.5</c:v>
                </c:pt>
                <c:pt idx="4">
                  <c:v>76272</c:v>
                </c:pt>
                <c:pt idx="5">
                  <c:v>76295</c:v>
                </c:pt>
                <c:pt idx="6">
                  <c:v>76558</c:v>
                </c:pt>
                <c:pt idx="7">
                  <c:v>76564.5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11-4D88-AF44-F718C7AD236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76213</c:v>
                </c:pt>
                <c:pt idx="2">
                  <c:v>76255.5</c:v>
                </c:pt>
                <c:pt idx="3">
                  <c:v>76268.5</c:v>
                </c:pt>
                <c:pt idx="4">
                  <c:v>76272</c:v>
                </c:pt>
                <c:pt idx="5">
                  <c:v>76295</c:v>
                </c:pt>
                <c:pt idx="6">
                  <c:v>76558</c:v>
                </c:pt>
                <c:pt idx="7">
                  <c:v>76564.5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11-4D88-AF44-F718C7AD236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76213</c:v>
                </c:pt>
                <c:pt idx="2">
                  <c:v>76255.5</c:v>
                </c:pt>
                <c:pt idx="3">
                  <c:v>76268.5</c:v>
                </c:pt>
                <c:pt idx="4">
                  <c:v>76272</c:v>
                </c:pt>
                <c:pt idx="5">
                  <c:v>76295</c:v>
                </c:pt>
                <c:pt idx="6">
                  <c:v>76558</c:v>
                </c:pt>
                <c:pt idx="7">
                  <c:v>76564.5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311-4D88-AF44-F718C7AD236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76213</c:v>
                </c:pt>
                <c:pt idx="2">
                  <c:v>76255.5</c:v>
                </c:pt>
                <c:pt idx="3">
                  <c:v>76268.5</c:v>
                </c:pt>
                <c:pt idx="4">
                  <c:v>76272</c:v>
                </c:pt>
                <c:pt idx="5">
                  <c:v>76295</c:v>
                </c:pt>
                <c:pt idx="6">
                  <c:v>76558</c:v>
                </c:pt>
                <c:pt idx="7">
                  <c:v>76564.5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0.23569311235733992</c:v>
                </c:pt>
                <c:pt idx="1">
                  <c:v>1.035159073350167E-3</c:v>
                </c:pt>
                <c:pt idx="2">
                  <c:v>9.0430261822349589E-4</c:v>
                </c:pt>
                <c:pt idx="3">
                  <c:v>8.6427593783178214E-4</c:v>
                </c:pt>
                <c:pt idx="4">
                  <c:v>8.5349952388019679E-4</c:v>
                </c:pt>
                <c:pt idx="5">
                  <c:v>7.8268308934104081E-4</c:v>
                </c:pt>
                <c:pt idx="6">
                  <c:v>-2.7087444737006194E-5</c:v>
                </c:pt>
                <c:pt idx="7">
                  <c:v>-4.7100784932835316E-5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311-4D88-AF44-F718C7AD2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817200"/>
        <c:axId val="1"/>
      </c:scatterChart>
      <c:valAx>
        <c:axId val="678817200"/>
        <c:scaling>
          <c:orientation val="minMax"/>
          <c:max val="78000"/>
          <c:min val="7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817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70776249899294"/>
          <c:y val="0.91925596256989606"/>
          <c:w val="0.72859501609148614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V0513 Her - O-C Diagr.</a:t>
            </a:r>
          </a:p>
        </c:rich>
      </c:tx>
      <c:layout>
        <c:manualLayout>
          <c:xMode val="edge"/>
          <c:yMode val="edge"/>
          <c:x val="0.37166152986063467"/>
          <c:y val="2.99019631891807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860681114551083"/>
          <c:w val="0.80967741935483872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76213</c:v>
                </c:pt>
                <c:pt idx="2">
                  <c:v>76255.5</c:v>
                </c:pt>
                <c:pt idx="3">
                  <c:v>76268.5</c:v>
                </c:pt>
                <c:pt idx="4">
                  <c:v>76272</c:v>
                </c:pt>
                <c:pt idx="5">
                  <c:v>76295</c:v>
                </c:pt>
                <c:pt idx="6">
                  <c:v>76558</c:v>
                </c:pt>
                <c:pt idx="7">
                  <c:v>76564.5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7C-45EE-BB11-E080735D788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76213</c:v>
                </c:pt>
                <c:pt idx="2">
                  <c:v>76255.5</c:v>
                </c:pt>
                <c:pt idx="3">
                  <c:v>76268.5</c:v>
                </c:pt>
                <c:pt idx="4">
                  <c:v>76272</c:v>
                </c:pt>
                <c:pt idx="5">
                  <c:v>76295</c:v>
                </c:pt>
                <c:pt idx="6">
                  <c:v>76558</c:v>
                </c:pt>
                <c:pt idx="7">
                  <c:v>76564.5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1.8671439975150861E-3</c:v>
                </c:pt>
                <c:pt idx="2">
                  <c:v>2.7988399961031973E-4</c:v>
                </c:pt>
                <c:pt idx="3">
                  <c:v>3.8142799894558266E-4</c:v>
                </c:pt>
                <c:pt idx="4">
                  <c:v>7.8953600313980132E-4</c:v>
                </c:pt>
                <c:pt idx="5">
                  <c:v>9.9996000062674284E-4</c:v>
                </c:pt>
                <c:pt idx="6">
                  <c:v>5.2350400801515207E-4</c:v>
                </c:pt>
                <c:pt idx="7">
                  <c:v>-4.7572399489581585E-4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7C-45EE-BB11-E080735D788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76213</c:v>
                </c:pt>
                <c:pt idx="2">
                  <c:v>76255.5</c:v>
                </c:pt>
                <c:pt idx="3">
                  <c:v>76268.5</c:v>
                </c:pt>
                <c:pt idx="4">
                  <c:v>76272</c:v>
                </c:pt>
                <c:pt idx="5">
                  <c:v>76295</c:v>
                </c:pt>
                <c:pt idx="6">
                  <c:v>76558</c:v>
                </c:pt>
                <c:pt idx="7">
                  <c:v>76564.5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7C-45EE-BB11-E080735D788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76213</c:v>
                </c:pt>
                <c:pt idx="2">
                  <c:v>76255.5</c:v>
                </c:pt>
                <c:pt idx="3">
                  <c:v>76268.5</c:v>
                </c:pt>
                <c:pt idx="4">
                  <c:v>76272</c:v>
                </c:pt>
                <c:pt idx="5">
                  <c:v>76295</c:v>
                </c:pt>
                <c:pt idx="6">
                  <c:v>76558</c:v>
                </c:pt>
                <c:pt idx="7">
                  <c:v>76564.5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7C-45EE-BB11-E080735D788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76213</c:v>
                </c:pt>
                <c:pt idx="2">
                  <c:v>76255.5</c:v>
                </c:pt>
                <c:pt idx="3">
                  <c:v>76268.5</c:v>
                </c:pt>
                <c:pt idx="4">
                  <c:v>76272</c:v>
                </c:pt>
                <c:pt idx="5">
                  <c:v>76295</c:v>
                </c:pt>
                <c:pt idx="6">
                  <c:v>76558</c:v>
                </c:pt>
                <c:pt idx="7">
                  <c:v>76564.5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7C-45EE-BB11-E080735D788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76213</c:v>
                </c:pt>
                <c:pt idx="2">
                  <c:v>76255.5</c:v>
                </c:pt>
                <c:pt idx="3">
                  <c:v>76268.5</c:v>
                </c:pt>
                <c:pt idx="4">
                  <c:v>76272</c:v>
                </c:pt>
                <c:pt idx="5">
                  <c:v>76295</c:v>
                </c:pt>
                <c:pt idx="6">
                  <c:v>76558</c:v>
                </c:pt>
                <c:pt idx="7">
                  <c:v>76564.5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7C-45EE-BB11-E080735D788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76213</c:v>
                </c:pt>
                <c:pt idx="2">
                  <c:v>76255.5</c:v>
                </c:pt>
                <c:pt idx="3">
                  <c:v>76268.5</c:v>
                </c:pt>
                <c:pt idx="4">
                  <c:v>76272</c:v>
                </c:pt>
                <c:pt idx="5">
                  <c:v>76295</c:v>
                </c:pt>
                <c:pt idx="6">
                  <c:v>76558</c:v>
                </c:pt>
                <c:pt idx="7">
                  <c:v>76564.5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7C-45EE-BB11-E080735D788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76213</c:v>
                </c:pt>
                <c:pt idx="2">
                  <c:v>76255.5</c:v>
                </c:pt>
                <c:pt idx="3">
                  <c:v>76268.5</c:v>
                </c:pt>
                <c:pt idx="4">
                  <c:v>76272</c:v>
                </c:pt>
                <c:pt idx="5">
                  <c:v>76295</c:v>
                </c:pt>
                <c:pt idx="6">
                  <c:v>76558</c:v>
                </c:pt>
                <c:pt idx="7">
                  <c:v>76564.5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0.23569311235733992</c:v>
                </c:pt>
                <c:pt idx="1">
                  <c:v>1.035159073350167E-3</c:v>
                </c:pt>
                <c:pt idx="2">
                  <c:v>9.0430261822349589E-4</c:v>
                </c:pt>
                <c:pt idx="3">
                  <c:v>8.6427593783178214E-4</c:v>
                </c:pt>
                <c:pt idx="4">
                  <c:v>8.5349952388019679E-4</c:v>
                </c:pt>
                <c:pt idx="5">
                  <c:v>7.8268308934104081E-4</c:v>
                </c:pt>
                <c:pt idx="6">
                  <c:v>-2.7087444737006194E-5</c:v>
                </c:pt>
                <c:pt idx="7">
                  <c:v>-4.7100784932835316E-5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7C-45EE-BB11-E080735D7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253152"/>
        <c:axId val="1"/>
      </c:scatterChart>
      <c:valAx>
        <c:axId val="515253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253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54838709677419"/>
          <c:y val="0.91950464396284826"/>
          <c:w val="0.72741935483870956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9525</xdr:rowOff>
    </xdr:from>
    <xdr:to>
      <xdr:col>17</xdr:col>
      <xdr:colOff>142875</xdr:colOff>
      <xdr:row>18</xdr:row>
      <xdr:rowOff>66675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234699A-D15A-2802-E16D-D931FB218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276225</xdr:colOff>
      <xdr:row>0</xdr:row>
      <xdr:rowOff>38100</xdr:rowOff>
    </xdr:from>
    <xdr:to>
      <xdr:col>27</xdr:col>
      <xdr:colOff>304800</xdr:colOff>
      <xdr:row>18</xdr:row>
      <xdr:rowOff>66675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C5073078-11B1-F9C1-ADBD-CD5EF4BE4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  <c r="B1" s="1"/>
      <c r="C1" s="10"/>
    </row>
    <row r="2" spans="1:7" x14ac:dyDescent="0.2">
      <c r="A2" t="s">
        <v>24</v>
      </c>
      <c r="B2" t="s">
        <v>29</v>
      </c>
    </row>
    <row r="3" spans="1:7" x14ac:dyDescent="0.2">
      <c r="C3" s="11" t="s">
        <v>30</v>
      </c>
    </row>
    <row r="4" spans="1:7" x14ac:dyDescent="0.2">
      <c r="A4" s="7" t="s">
        <v>0</v>
      </c>
      <c r="B4" s="7"/>
      <c r="C4" s="3">
        <v>30024.653999999999</v>
      </c>
      <c r="D4" s="4">
        <v>0.30376890000000001</v>
      </c>
    </row>
    <row r="6" spans="1:7" x14ac:dyDescent="0.2">
      <c r="A6" s="7" t="s">
        <v>1</v>
      </c>
      <c r="B6" s="7"/>
      <c r="C6" s="12"/>
    </row>
    <row r="7" spans="1:7" x14ac:dyDescent="0.2">
      <c r="A7" t="s">
        <v>2</v>
      </c>
      <c r="C7" s="10">
        <v>30024.653999999999</v>
      </c>
    </row>
    <row r="8" spans="1:7" x14ac:dyDescent="0.2">
      <c r="A8" t="s">
        <v>3</v>
      </c>
      <c r="C8" s="12">
        <v>0.30376911200000001</v>
      </c>
    </row>
    <row r="9" spans="1:7" x14ac:dyDescent="0.2">
      <c r="A9" s="14" t="s">
        <v>35</v>
      </c>
      <c r="B9" s="15"/>
      <c r="C9" s="16">
        <v>-9.5</v>
      </c>
      <c r="D9" s="15" t="s">
        <v>36</v>
      </c>
      <c r="E9" s="15"/>
    </row>
    <row r="10" spans="1:7" ht="13.5" thickBot="1" x14ac:dyDescent="0.25">
      <c r="A10" s="15"/>
      <c r="B10" s="15"/>
      <c r="C10" s="6" t="s">
        <v>20</v>
      </c>
      <c r="D10" s="6" t="s">
        <v>21</v>
      </c>
      <c r="E10" s="15"/>
    </row>
    <row r="11" spans="1:7" x14ac:dyDescent="0.2">
      <c r="A11" s="15" t="s">
        <v>16</v>
      </c>
      <c r="B11" s="15"/>
      <c r="C11" s="17">
        <f ca="1">INTERCEPT(INDIRECT($G$11):G992,INDIRECT($F$11):F992)</f>
        <v>0.23569311235733992</v>
      </c>
      <c r="D11" s="5"/>
      <c r="E11" s="15"/>
      <c r="F11" s="18" t="str">
        <f>"F"&amp;E19</f>
        <v>F22</v>
      </c>
      <c r="G11" s="19" t="str">
        <f>"G"&amp;E19</f>
        <v>G22</v>
      </c>
    </row>
    <row r="12" spans="1:7" x14ac:dyDescent="0.2">
      <c r="A12" s="15" t="s">
        <v>17</v>
      </c>
      <c r="B12" s="15"/>
      <c r="C12" s="17">
        <f ca="1">SLOPE(INDIRECT($G$11):G992,INDIRECT($F$11):F992)</f>
        <v>-3.0789754147453814E-6</v>
      </c>
      <c r="D12" s="5"/>
      <c r="E12" s="15"/>
    </row>
    <row r="13" spans="1:7" x14ac:dyDescent="0.2">
      <c r="A13" s="15" t="s">
        <v>19</v>
      </c>
      <c r="B13" s="15"/>
      <c r="C13" s="5" t="s">
        <v>14</v>
      </c>
      <c r="D13" s="20" t="s">
        <v>37</v>
      </c>
      <c r="E13" s="16">
        <v>1</v>
      </c>
    </row>
    <row r="14" spans="1:7" x14ac:dyDescent="0.2">
      <c r="A14" s="15"/>
      <c r="B14" s="15"/>
      <c r="C14" s="15"/>
      <c r="D14" s="20" t="s">
        <v>38</v>
      </c>
      <c r="E14" s="21">
        <f ca="1">NOW()+15018.5+$C$9/24</f>
        <v>60354.636995138884</v>
      </c>
    </row>
    <row r="15" spans="1:7" x14ac:dyDescent="0.2">
      <c r="A15" s="22" t="s">
        <v>18</v>
      </c>
      <c r="B15" s="15"/>
      <c r="C15" s="23">
        <f ca="1">(C7+C11)+(C8+C12)*INT(MAX(F21:F3533))</f>
        <v>53282.432245606702</v>
      </c>
      <c r="D15" s="20" t="s">
        <v>39</v>
      </c>
      <c r="E15" s="21">
        <f ca="1">ROUND(2*(E14-$C$7)/$C$8,0)/2+E13</f>
        <v>99846.5</v>
      </c>
    </row>
    <row r="16" spans="1:7" x14ac:dyDescent="0.2">
      <c r="A16" s="24" t="s">
        <v>4</v>
      </c>
      <c r="B16" s="15"/>
      <c r="C16" s="25">
        <f ca="1">+C8+C12</f>
        <v>0.30376603302458527</v>
      </c>
      <c r="D16" s="20" t="s">
        <v>40</v>
      </c>
      <c r="E16" s="19">
        <f ca="1">ROUND(2*(E14-$C$15)/$C$16,0)/2+E13</f>
        <v>23282.5</v>
      </c>
    </row>
    <row r="17" spans="1:17" ht="13.5" thickBot="1" x14ac:dyDescent="0.25">
      <c r="A17" s="20" t="s">
        <v>41</v>
      </c>
      <c r="B17" s="15"/>
      <c r="C17" s="15">
        <f>COUNT(C21:C2191)</f>
        <v>8</v>
      </c>
      <c r="D17" s="20" t="s">
        <v>42</v>
      </c>
      <c r="E17" s="26">
        <f ca="1">+$C$15+$C$16*E16-15018.5-$C$9/24</f>
        <v>45336.760742834944</v>
      </c>
    </row>
    <row r="18" spans="1:17" x14ac:dyDescent="0.2">
      <c r="A18" s="24" t="s">
        <v>5</v>
      </c>
      <c r="B18" s="15"/>
      <c r="C18" s="27">
        <f ca="1">+C15</f>
        <v>53282.432245606702</v>
      </c>
      <c r="D18" s="28">
        <f ca="1">+C16</f>
        <v>0.30376603302458527</v>
      </c>
      <c r="E18" s="29" t="s">
        <v>43</v>
      </c>
    </row>
    <row r="19" spans="1:17" ht="13.5" thickTop="1" x14ac:dyDescent="0.2">
      <c r="A19" s="30" t="s">
        <v>44</v>
      </c>
      <c r="E19" s="31">
        <v>22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31</v>
      </c>
      <c r="J20" s="9" t="s">
        <v>46</v>
      </c>
      <c r="K20" s="9" t="s">
        <v>25</v>
      </c>
      <c r="L20" s="9" t="s">
        <v>26</v>
      </c>
      <c r="M20" s="9" t="s">
        <v>27</v>
      </c>
      <c r="N20" s="9" t="s">
        <v>28</v>
      </c>
      <c r="O20" s="9" t="s">
        <v>23</v>
      </c>
      <c r="P20" s="8" t="s">
        <v>22</v>
      </c>
      <c r="Q20" s="6" t="s">
        <v>15</v>
      </c>
    </row>
    <row r="21" spans="1:17" x14ac:dyDescent="0.2">
      <c r="A21" t="s">
        <v>12</v>
      </c>
      <c r="B21" s="5"/>
      <c r="C21" s="34">
        <f>+C4</f>
        <v>30024.653999999999</v>
      </c>
      <c r="D21" s="34" t="s">
        <v>14</v>
      </c>
      <c r="E21">
        <f t="shared" ref="E21:E28" si="0">+(C21-C$7)/C$8</f>
        <v>0</v>
      </c>
      <c r="F21">
        <f t="shared" ref="F21:F28" si="1">ROUND(2*E21,0)/2</f>
        <v>0</v>
      </c>
      <c r="G21">
        <f t="shared" ref="G21:G28" si="2">+C21-(C$7+F21*C$8)</f>
        <v>0</v>
      </c>
      <c r="H21">
        <f>+G21</f>
        <v>0</v>
      </c>
      <c r="O21">
        <f t="shared" ref="O21:O28" ca="1" si="3">+C$11+C$12*$F21</f>
        <v>0.23569311235733992</v>
      </c>
      <c r="Q21" s="2">
        <f t="shared" ref="Q21:Q28" si="4">+C21-15018.5</f>
        <v>15006.153999999999</v>
      </c>
    </row>
    <row r="22" spans="1:17" x14ac:dyDescent="0.2">
      <c r="A22" s="32" t="s">
        <v>45</v>
      </c>
      <c r="B22" s="33" t="s">
        <v>32</v>
      </c>
      <c r="C22" s="32">
        <v>53175.811199999996</v>
      </c>
      <c r="D22" s="32" t="s">
        <v>46</v>
      </c>
      <c r="E22">
        <f t="shared" si="0"/>
        <v>76213.006146589381</v>
      </c>
      <c r="F22">
        <f t="shared" si="1"/>
        <v>76213</v>
      </c>
      <c r="G22">
        <f t="shared" si="2"/>
        <v>1.8671439975150861E-3</v>
      </c>
      <c r="I22">
        <f t="shared" ref="I22:I28" si="5">+G22</f>
        <v>1.8671439975150861E-3</v>
      </c>
      <c r="O22">
        <f t="shared" ca="1" si="3"/>
        <v>1.035159073350167E-3</v>
      </c>
      <c r="Q22" s="2">
        <f t="shared" si="4"/>
        <v>38157.311199999996</v>
      </c>
    </row>
    <row r="23" spans="1:17" x14ac:dyDescent="0.2">
      <c r="A23" s="32" t="s">
        <v>45</v>
      </c>
      <c r="B23" s="33" t="s">
        <v>33</v>
      </c>
      <c r="C23" s="32">
        <v>53188.719799999999</v>
      </c>
      <c r="D23" s="32" t="s">
        <v>46</v>
      </c>
      <c r="E23">
        <f t="shared" si="0"/>
        <v>76255.50092137084</v>
      </c>
      <c r="F23">
        <f t="shared" si="1"/>
        <v>76255.5</v>
      </c>
      <c r="G23">
        <f t="shared" si="2"/>
        <v>2.7988399961031973E-4</v>
      </c>
      <c r="I23">
        <f t="shared" si="5"/>
        <v>2.7988399961031973E-4</v>
      </c>
      <c r="O23">
        <f t="shared" ca="1" si="3"/>
        <v>9.0430261822349589E-4</v>
      </c>
      <c r="Q23" s="2">
        <f t="shared" si="4"/>
        <v>38170.219799999999</v>
      </c>
    </row>
    <row r="24" spans="1:17" x14ac:dyDescent="0.2">
      <c r="A24" s="32" t="s">
        <v>45</v>
      </c>
      <c r="B24" s="33" t="s">
        <v>33</v>
      </c>
      <c r="C24" s="32">
        <v>53192.668899999997</v>
      </c>
      <c r="D24" s="32" t="s">
        <v>46</v>
      </c>
      <c r="E24">
        <f t="shared" si="0"/>
        <v>76268.501255651034</v>
      </c>
      <c r="F24">
        <f t="shared" si="1"/>
        <v>76268.5</v>
      </c>
      <c r="G24">
        <f t="shared" si="2"/>
        <v>3.8142799894558266E-4</v>
      </c>
      <c r="I24">
        <f t="shared" si="5"/>
        <v>3.8142799894558266E-4</v>
      </c>
      <c r="O24">
        <f t="shared" ca="1" si="3"/>
        <v>8.6427593783178214E-4</v>
      </c>
      <c r="Q24" s="2">
        <f t="shared" si="4"/>
        <v>38174.168899999997</v>
      </c>
    </row>
    <row r="25" spans="1:17" x14ac:dyDescent="0.2">
      <c r="A25" s="32" t="s">
        <v>45</v>
      </c>
      <c r="B25" s="33" t="s">
        <v>32</v>
      </c>
      <c r="C25" s="32">
        <v>53193.732499999998</v>
      </c>
      <c r="D25" s="32" t="s">
        <v>46</v>
      </c>
      <c r="E25">
        <f t="shared" si="0"/>
        <v>76272.002599131927</v>
      </c>
      <c r="F25">
        <f t="shared" si="1"/>
        <v>76272</v>
      </c>
      <c r="G25">
        <f t="shared" si="2"/>
        <v>7.8953600313980132E-4</v>
      </c>
      <c r="I25">
        <f t="shared" si="5"/>
        <v>7.8953600313980132E-4</v>
      </c>
      <c r="O25">
        <f t="shared" ca="1" si="3"/>
        <v>8.5349952388019679E-4</v>
      </c>
      <c r="Q25" s="2">
        <f t="shared" si="4"/>
        <v>38175.232499999998</v>
      </c>
    </row>
    <row r="26" spans="1:17" x14ac:dyDescent="0.2">
      <c r="A26" s="32" t="s">
        <v>45</v>
      </c>
      <c r="B26" s="33" t="s">
        <v>32</v>
      </c>
      <c r="C26" s="32">
        <v>53200.719400000002</v>
      </c>
      <c r="D26" s="32" t="s">
        <v>46</v>
      </c>
      <c r="E26">
        <f t="shared" si="0"/>
        <v>76295.003291842266</v>
      </c>
      <c r="F26">
        <f t="shared" si="1"/>
        <v>76295</v>
      </c>
      <c r="G26">
        <f t="shared" si="2"/>
        <v>9.9996000062674284E-4</v>
      </c>
      <c r="I26">
        <f t="shared" si="5"/>
        <v>9.9996000062674284E-4</v>
      </c>
      <c r="O26">
        <f t="shared" ca="1" si="3"/>
        <v>7.8268308934104081E-4</v>
      </c>
      <c r="Q26" s="2">
        <f t="shared" si="4"/>
        <v>38182.219400000002</v>
      </c>
    </row>
    <row r="27" spans="1:17" x14ac:dyDescent="0.2">
      <c r="A27" s="13" t="s">
        <v>34</v>
      </c>
      <c r="B27" s="5" t="s">
        <v>32</v>
      </c>
      <c r="C27" s="34">
        <v>53280.610200000003</v>
      </c>
      <c r="D27" s="34">
        <v>2.9999999999999997E-4</v>
      </c>
      <c r="E27">
        <f t="shared" si="0"/>
        <v>76558.001723361536</v>
      </c>
      <c r="F27">
        <f t="shared" si="1"/>
        <v>76558</v>
      </c>
      <c r="G27">
        <f t="shared" si="2"/>
        <v>5.2350400801515207E-4</v>
      </c>
      <c r="I27">
        <f t="shared" si="5"/>
        <v>5.2350400801515207E-4</v>
      </c>
      <c r="O27">
        <f t="shared" ca="1" si="3"/>
        <v>-2.7087444737006194E-5</v>
      </c>
      <c r="Q27" s="2">
        <f t="shared" si="4"/>
        <v>38262.110200000003</v>
      </c>
    </row>
    <row r="28" spans="1:17" x14ac:dyDescent="0.2">
      <c r="A28" s="13" t="s">
        <v>34</v>
      </c>
      <c r="B28" s="5" t="s">
        <v>33</v>
      </c>
      <c r="C28" s="34">
        <v>53282.583700000003</v>
      </c>
      <c r="D28" s="34">
        <v>8.0000000000000004E-4</v>
      </c>
      <c r="E28">
        <f t="shared" si="0"/>
        <v>76564.498433928995</v>
      </c>
      <c r="F28">
        <f t="shared" si="1"/>
        <v>76564.5</v>
      </c>
      <c r="G28">
        <f t="shared" si="2"/>
        <v>-4.7572399489581585E-4</v>
      </c>
      <c r="I28">
        <f t="shared" si="5"/>
        <v>-4.7572399489581585E-4</v>
      </c>
      <c r="O28">
        <f t="shared" ca="1" si="3"/>
        <v>-4.7100784932835316E-5</v>
      </c>
      <c r="Q28" s="2">
        <f t="shared" si="4"/>
        <v>38264.083700000003</v>
      </c>
    </row>
    <row r="29" spans="1:17" x14ac:dyDescent="0.2">
      <c r="B29" s="5"/>
      <c r="D29" s="5"/>
      <c r="Q29" s="2"/>
    </row>
    <row r="30" spans="1:17" x14ac:dyDescent="0.2">
      <c r="B30" s="5"/>
      <c r="D30" s="5"/>
      <c r="Q30" s="2"/>
    </row>
    <row r="31" spans="1:17" x14ac:dyDescent="0.2">
      <c r="B31" s="5"/>
      <c r="D31" s="5"/>
      <c r="Q31" s="2"/>
    </row>
    <row r="32" spans="1:17" x14ac:dyDescent="0.2">
      <c r="B32" s="5"/>
      <c r="D32" s="5"/>
      <c r="Q32" s="2"/>
    </row>
    <row r="33" spans="2:17" x14ac:dyDescent="0.2">
      <c r="B33" s="5"/>
      <c r="D33" s="5"/>
      <c r="Q33" s="2"/>
    </row>
    <row r="34" spans="2:17" x14ac:dyDescent="0.2">
      <c r="B34" s="5"/>
      <c r="D34" s="5"/>
    </row>
    <row r="35" spans="2:17" x14ac:dyDescent="0.2">
      <c r="D35" s="5"/>
    </row>
    <row r="36" spans="2:17" x14ac:dyDescent="0.2">
      <c r="D36" s="5"/>
    </row>
    <row r="37" spans="2:17" x14ac:dyDescent="0.2">
      <c r="D37" s="5"/>
    </row>
    <row r="38" spans="2:17" x14ac:dyDescent="0.2">
      <c r="D38" s="5"/>
    </row>
    <row r="39" spans="2:17" x14ac:dyDescent="0.2">
      <c r="D39" s="5"/>
    </row>
    <row r="40" spans="2:17" x14ac:dyDescent="0.2">
      <c r="D40" s="5"/>
    </row>
    <row r="41" spans="2:17" x14ac:dyDescent="0.2">
      <c r="D41" s="5"/>
    </row>
    <row r="42" spans="2:17" x14ac:dyDescent="0.2">
      <c r="D42" s="5"/>
    </row>
    <row r="43" spans="2:17" x14ac:dyDescent="0.2">
      <c r="D43" s="5"/>
    </row>
    <row r="44" spans="2:17" x14ac:dyDescent="0.2">
      <c r="D44" s="5"/>
    </row>
    <row r="45" spans="2:17" x14ac:dyDescent="0.2">
      <c r="D45" s="5"/>
    </row>
    <row r="46" spans="2:17" x14ac:dyDescent="0.2">
      <c r="D46" s="5"/>
    </row>
    <row r="47" spans="2:17" x14ac:dyDescent="0.2">
      <c r="D47" s="5"/>
    </row>
    <row r="48" spans="2:17" x14ac:dyDescent="0.2">
      <c r="D48" s="5"/>
    </row>
    <row r="49" spans="4:4" x14ac:dyDescent="0.2">
      <c r="D49" s="5"/>
    </row>
    <row r="50" spans="4:4" x14ac:dyDescent="0.2">
      <c r="D50" s="5"/>
    </row>
    <row r="51" spans="4:4" x14ac:dyDescent="0.2">
      <c r="D51" s="5"/>
    </row>
    <row r="52" spans="4:4" x14ac:dyDescent="0.2">
      <c r="D52" s="5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2024-02-14T02:17:16Z</dcterms:modified>
</cp:coreProperties>
</file>