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747EF1B-9256-4953-B85A-193637610CA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D9" i="1"/>
  <c r="C9" i="1"/>
  <c r="C21" i="1"/>
  <c r="C17" i="1"/>
  <c r="E21" i="1"/>
  <c r="F21" i="1"/>
  <c r="E22" i="1"/>
  <c r="F22" i="1"/>
  <c r="G22" i="1"/>
  <c r="K22" i="1"/>
  <c r="E23" i="1"/>
  <c r="F23" i="1"/>
  <c r="G23" i="1"/>
  <c r="K23" i="1"/>
  <c r="Q24" i="1"/>
  <c r="Q22" i="1"/>
  <c r="Q23" i="1"/>
  <c r="A21" i="1"/>
  <c r="F16" i="1"/>
  <c r="F17" i="1" s="1"/>
  <c r="Q21" i="1"/>
  <c r="G21" i="1"/>
  <c r="I21" i="1"/>
  <c r="C12" i="1"/>
  <c r="C11" i="1"/>
  <c r="C15" i="1" l="1"/>
  <c r="O21" i="1"/>
  <c r="O22" i="1"/>
  <c r="O23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<sst xmlns="http://schemas.openxmlformats.org/spreadsheetml/2006/main" count="56" uniqueCount="51">
  <si>
    <t>PE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</si>
  <si>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</si>
  <si>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</si>
  <si>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</si>
  <si>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</si>
  <si>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</si>
  <si>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</si>
  <si>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</si>
  <si>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</si>
  <si>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</si>
  <si>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</si>
  <si>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</si>
  <si>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</si>
  <si>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</si>
  <si>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</si>
  <si>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</si>
  <si>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</si>
  <si>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</si>
  <si>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</si>
  <si>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</si>
  <si>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</si>
  <si>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</si>
  <si>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</si>
  <si>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</si>
  <si>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</si>
  <si>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</si>
  <si>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</si>
  <si>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</si>
  <si>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</si>
  <si>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</si>
  <si>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</si>
  <si>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</si>
  <si>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</si>
  <si>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</si>
  <si>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</si>
  <si>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</si>
  <si>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</si>
  <si>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</si>
  <si>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</si>
  <si>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</si>
  <si>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</si>
  <si>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</si>
  <si>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V0685 Her</t>
  </si>
  <si>
    <t>V0685 Her / GSC 2042-0515</t>
  </si>
  <si>
    <t>EW</t>
  </si>
  <si>
    <t>Malkov</t>
  </si>
  <si>
    <t>OEJV 0160</t>
  </si>
  <si>
    <t>I</t>
  </si>
  <si>
    <t>G2042-0515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</si>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</sst>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24" borderId="0" xfId="0" applyFont="1" applyFill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V0685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27325</c:v>
                </c:pt>
                <c:pt idx="2">
                  <c:v>27870</c:v>
                </c:pt>
                <c:pt idx="3">
                  <c:v>29722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BA-407A-9B5A-2CCC2F74E4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27325</c:v>
                </c:pt>
                <c:pt idx="2">
                  <c:v>27870</c:v>
                </c:pt>
                <c:pt idx="3">
                  <c:v>29722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BA-407A-9B5A-2CCC2F74E4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27325</c:v>
                </c:pt>
                <c:pt idx="2">
                  <c:v>27870</c:v>
                </c:pt>
                <c:pt idx="3">
                  <c:v>29722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BA-407A-9B5A-2CCC2F74E4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27325</c:v>
                </c:pt>
                <c:pt idx="2">
                  <c:v>27870</c:v>
                </c:pt>
                <c:pt idx="3">
                  <c:v>29722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0.51408000000083121</c:v>
                </c:pt>
                <c:pt idx="2">
                  <c:v>0.52331000000413042</c:v>
                </c:pt>
                <c:pt idx="3">
                  <c:v>0.51270800000202144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BA-407A-9B5A-2CCC2F74E4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27325</c:v>
                </c:pt>
                <c:pt idx="2">
                  <c:v>27870</c:v>
                </c:pt>
                <c:pt idx="3">
                  <c:v>29722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BA-407A-9B5A-2CCC2F74E4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27325</c:v>
                </c:pt>
                <c:pt idx="2">
                  <c:v>27870</c:v>
                </c:pt>
                <c:pt idx="3">
                  <c:v>29722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BA-407A-9B5A-2CCC2F74E4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27325</c:v>
                </c:pt>
                <c:pt idx="2">
                  <c:v>27870</c:v>
                </c:pt>
                <c:pt idx="3">
                  <c:v>29722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BA-407A-9B5A-2CCC2F74E4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27325</c:v>
                </c:pt>
                <c:pt idx="2">
                  <c:v>27870</c:v>
                </c:pt>
                <c:pt idx="3">
                  <c:v>29722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2.2352432494330277E-3</c:v>
                </c:pt>
                <c:pt idx="1">
                  <c:v>0.49815615146601844</c:v>
                </c:pt>
                <c:pt idx="2">
                  <c:v>0.50804734615871883</c:v>
                </c:pt>
                <c:pt idx="3">
                  <c:v>0.54165925913281276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BA-407A-9B5A-2CCC2F74E41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27325</c:v>
                </c:pt>
                <c:pt idx="2">
                  <c:v>27870</c:v>
                </c:pt>
                <c:pt idx="3">
                  <c:v>29722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8BA-407A-9B5A-2CCC2F74E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865480"/>
        <c:axId val="1"/>
      </c:scatterChart>
      <c:valAx>
        <c:axId val="68986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86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9523A7-F91B-1FAE-4257-50432D3B3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44</v>
      </c>
      <c r="C2" s="3"/>
      <c r="D2" s="3"/>
      <c r="E2" s="10" t="s">
        <v>42</v>
      </c>
      <c r="F2" t="s">
        <v>48</v>
      </c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37">
        <v>39593.495000000003</v>
      </c>
      <c r="D7" s="29" t="s">
        <v>45</v>
      </c>
    </row>
    <row r="8" spans="1:6" x14ac:dyDescent="0.2">
      <c r="A8" t="s">
        <v>7</v>
      </c>
      <c r="C8" s="37">
        <v>0.58914599999999995</v>
      </c>
      <c r="D8" s="29" t="s">
        <v>45</v>
      </c>
    </row>
    <row r="9" spans="1:6" x14ac:dyDescent="0.2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2.2352432494330277E-3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1.8148981087523711E-5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57104.634071259134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0.58916414898108749</v>
      </c>
      <c r="E16" s="14" t="s">
        <v>34</v>
      </c>
      <c r="F16" s="15">
        <f ca="1">NOW()+15018.5+$C$5/24</f>
        <v>60354.679357407404</v>
      </c>
    </row>
    <row r="17" spans="1:21" ht="13.5" thickBot="1" x14ac:dyDescent="0.25">
      <c r="A17" s="14" t="s">
        <v>31</v>
      </c>
      <c r="B17" s="10"/>
      <c r="C17" s="10">
        <f>COUNT(C21:C2191)</f>
        <v>4</v>
      </c>
      <c r="E17" s="14" t="s">
        <v>39</v>
      </c>
      <c r="F17" s="15">
        <f ca="1">ROUND(2*(F16-$C$7)/$C$8,0)/2+F15</f>
        <v>35240.5</v>
      </c>
    </row>
    <row r="18" spans="1:21" ht="14.25" thickTop="1" thickBot="1" x14ac:dyDescent="0.25">
      <c r="A18" s="16" t="s">
        <v>9</v>
      </c>
      <c r="B18" s="10"/>
      <c r="C18" s="19">
        <f ca="1">+C15</f>
        <v>57104.634071259134</v>
      </c>
      <c r="D18" s="20">
        <f ca="1">+C16</f>
        <v>0.58916414898108749</v>
      </c>
      <c r="E18" s="14" t="s">
        <v>40</v>
      </c>
      <c r="F18" s="23">
        <f ca="1">ROUND(2*(F16-$C$15)/$C$16,0)/2+F15</f>
        <v>5517.5</v>
      </c>
    </row>
    <row r="19" spans="1:21" ht="13.5" thickTop="1" x14ac:dyDescent="0.2">
      <c r="E19" s="14" t="s">
        <v>35</v>
      </c>
      <c r="F19" s="18">
        <f ca="1">+$C$15+$C$16*F18-15018.5-$C$5/24</f>
        <v>45337.243096595623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49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tr">
        <f>D7</f>
        <v>Malkov</v>
      </c>
      <c r="C21" s="8">
        <f>C$7</f>
        <v>39593.495000000003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2.2352432494330277E-3</v>
      </c>
      <c r="Q21" s="2">
        <f>+C21-15018.5</f>
        <v>24574.995000000003</v>
      </c>
    </row>
    <row r="22" spans="1:21" x14ac:dyDescent="0.2">
      <c r="A22" s="31" t="s">
        <v>46</v>
      </c>
      <c r="B22" s="32" t="s">
        <v>47</v>
      </c>
      <c r="C22" s="33">
        <v>55692.42353</v>
      </c>
      <c r="D22" s="33">
        <v>8.0000000000000004E-4</v>
      </c>
      <c r="E22">
        <f>+(C22-C$7)/C$8</f>
        <v>27325.872585063804</v>
      </c>
      <c r="F22" s="30">
        <f>ROUND(2*E22,0)/2-1</f>
        <v>27325</v>
      </c>
      <c r="G22">
        <f>+C22-(C$7+F22*C$8)</f>
        <v>0.51408000000083121</v>
      </c>
      <c r="K22">
        <f>+G22</f>
        <v>0.51408000000083121</v>
      </c>
      <c r="O22">
        <f ca="1">+C$11+C$12*$F22</f>
        <v>0.49815615146601844</v>
      </c>
      <c r="Q22" s="2">
        <f>+C22-15018.5</f>
        <v>40673.92353</v>
      </c>
    </row>
    <row r="23" spans="1:21" x14ac:dyDescent="0.2">
      <c r="A23" s="31" t="s">
        <v>46</v>
      </c>
      <c r="B23" s="32" t="s">
        <v>47</v>
      </c>
      <c r="C23" s="33">
        <v>56013.517330000002</v>
      </c>
      <c r="D23" s="33">
        <v>6.9999999999999999E-4</v>
      </c>
      <c r="E23">
        <f>+(C23-C$7)/C$8</f>
        <v>27870.888251808552</v>
      </c>
      <c r="F23" s="30">
        <f>ROUND(2*E23,0)/2-1</f>
        <v>27870</v>
      </c>
      <c r="G23">
        <f>+C23-(C$7+F23*C$8)</f>
        <v>0.52331000000413042</v>
      </c>
      <c r="K23">
        <f>+G23</f>
        <v>0.52331000000413042</v>
      </c>
      <c r="O23">
        <f ca="1">+C$11+C$12*$F23</f>
        <v>0.50804734615871883</v>
      </c>
      <c r="Q23" s="2">
        <f>+C23-15018.5</f>
        <v>40995.017330000002</v>
      </c>
    </row>
    <row r="24" spans="1:21" x14ac:dyDescent="0.2">
      <c r="A24" s="34" t="s">
        <v>50</v>
      </c>
      <c r="B24" s="35" t="s">
        <v>1</v>
      </c>
      <c r="C24" s="36">
        <v>57104.60512</v>
      </c>
      <c r="D24" s="36">
        <v>1.1999999999999999E-3</v>
      </c>
      <c r="E24">
        <f>+(C24-C$7)/C$8</f>
        <v>29722.870256269242</v>
      </c>
      <c r="F24" s="30">
        <f>ROUND(2*E24,0)/2-1</f>
        <v>29722</v>
      </c>
      <c r="G24">
        <f>+C24-(C$7+F24*C$8)</f>
        <v>0.51270800000202144</v>
      </c>
      <c r="K24">
        <f>+G24</f>
        <v>0.51270800000202144</v>
      </c>
      <c r="O24">
        <f ca="1">+C$11+C$12*$F24</f>
        <v>0.54165925913281276</v>
      </c>
      <c r="Q24" s="2">
        <f>+C24-15018.5</f>
        <v>42086.10512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hyperlinks>
    <hyperlink ref="H185" r:id="rId1" display="http://vsolj.cetus-net.org/bulletin.html"/>
    <hyperlink ref="H178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2024-02-14T03:18:16Z</dcterms:modified>
</cp:coreProperties>
</file>