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33FC10-D17C-441B-8030-609E55197AA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H23" i="1"/>
  <c r="G11" i="1"/>
  <c r="F11" i="1"/>
  <c r="Q23" i="1"/>
  <c r="E22" i="1"/>
  <c r="F22" i="1"/>
  <c r="G22" i="1"/>
  <c r="H22" i="1"/>
  <c r="Q22" i="1"/>
  <c r="E21" i="1"/>
  <c r="F21" i="1"/>
  <c r="G21" i="1"/>
  <c r="H21" i="1"/>
  <c r="E15" i="1"/>
  <c r="C17" i="1"/>
  <c r="Q21" i="1"/>
  <c r="C11" i="1"/>
  <c r="C12" i="1" l="1"/>
  <c r="C16" i="1" l="1"/>
  <c r="D18" i="1" s="1"/>
  <c r="O21" i="1"/>
  <c r="O23" i="1"/>
  <c r="C15" i="1"/>
  <c r="O22" i="1"/>
  <c r="E16" i="1" l="1"/>
  <c r="E17" i="1" s="1"/>
  <c r="C18" i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<sst xmlns="http://schemas.openxmlformats.org/spreadsheetml/2006/main" count="50" uniqueCount="46">
  <si>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</si>
  <si>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</si>
  <si>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</si>
  <si>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</si>
  <si>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</si>
  <si>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</si>
  <si>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</si>
  <si>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</si>
  <si>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</si>
  <si>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</si>
  <si>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</si>
  <si>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</si>
  <si>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</si>
  <si>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</si>
  <si>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</si>
  <si>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</si>
  <si>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</si>
  <si>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</si>
  <si>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</si>
  <si>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</si>
  <si>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</si>
  <si>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</si>
  <si>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</si>
  <si>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</si>
  <si>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</si>
  <si>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</si>
  <si>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</si>
  <si>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</si>
  <si>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</si>
  <si>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</si>
  <si>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</si>
  <si>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</si>
  <si>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</si>
  <si>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</si>
  <si>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</si>
  <si>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</si>
  <si>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</si>
  <si>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</t>
  </si>
  <si>
    <t>OEJV 0094</t>
  </si>
  <si>
    <t>I</t>
  </si>
  <si>
    <t>OEJV 0107</t>
  </si>
  <si>
    <t>V0747 Her / GSC 3083-00310</t>
  </si>
  <si>
    <t>not avail.</t>
  </si>
  <si>
    <t>OEJV 0160</t>
  </si>
  <si>
    <t>CCD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</si>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</sst>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V0747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-8.4625999996205792E-2</c:v>
                </c:pt>
                <c:pt idx="2">
                  <c:v>-8.5643999998865183E-2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14-4D4E-B12C-41A82131DC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14-4D4E-B12C-41A82131DC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14-4D4E-B12C-41A82131DC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14-4D4E-B12C-41A82131DC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14-4D4E-B12C-41A82131DC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14-4D4E-B12C-41A82131DC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14-4D4E-B12C-41A82131DC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384</c:v>
                </c:pt>
                <c:pt idx="2">
                  <c:v>1146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-2.3924425103466783E-2</c:v>
                </c:pt>
                <c:pt idx="1">
                  <c:v>-4.8645171690991959E-2</c:v>
                </c:pt>
                <c:pt idx="2">
                  <c:v>-9.7700403200612213E-2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14-4D4E-B12C-41A82131D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95656"/>
        <c:axId val="1"/>
      </c:scatterChart>
      <c:valAx>
        <c:axId val="31029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29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43FB25-607B-1BE1-D356-4AD38020B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42</v>
      </c>
      <c r="D4" s="9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 s="29">
        <v>54590.421920000001</v>
      </c>
    </row>
    <row r="8" spans="1:7" x14ac:dyDescent="0.2">
      <c r="A8" t="s">
        <v>3</v>
      </c>
      <c r="C8" s="10">
        <v>0.89896399999999999</v>
      </c>
      <c r="D8" s="33" t="s">
        <v>40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-2.3924425103466783E-2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-6.4376944238346808E-5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(C7+C11)+(C8+C12)*INT(MAX(F21:F3532))</f>
        <v>55620.536963596795</v>
      </c>
      <c r="D15" s="16" t="s">
        <v>32</v>
      </c>
      <c r="E15" s="17">
        <f ca="1">TODAY()+15018.5-B9/24</f>
        <v>60354.5</v>
      </c>
    </row>
    <row r="16" spans="1:7" x14ac:dyDescent="0.2">
      <c r="A16" s="18" t="s">
        <v>4</v>
      </c>
      <c r="B16" s="12"/>
      <c r="C16" s="19">
        <f ca="1">+C8+C12</f>
        <v>0.89889962305576165</v>
      </c>
      <c r="D16" s="16" t="s">
        <v>33</v>
      </c>
      <c r="E16" s="17">
        <f ca="1">ROUND(2*(E15-C15)/C16,0)/2+1</f>
        <v>5267.5</v>
      </c>
    </row>
    <row r="17" spans="1:17" ht="13.5" thickBot="1" x14ac:dyDescent="0.25">
      <c r="A17" s="16" t="s">
        <v>29</v>
      </c>
      <c r="B17" s="12"/>
      <c r="C17" s="12">
        <f>COUNT(C21:C2190)</f>
        <v>3</v>
      </c>
      <c r="D17" s="16" t="s">
        <v>34</v>
      </c>
      <c r="E17" s="20">
        <f ca="1">+C15+C16*E16-15018.5-C9/24</f>
        <v>45337.386561376356</v>
      </c>
    </row>
    <row r="18" spans="1:17" ht="14.25" thickTop="1" thickBot="1" x14ac:dyDescent="0.25">
      <c r="A18" s="18" t="s">
        <v>5</v>
      </c>
      <c r="B18" s="12"/>
      <c r="C18" s="21">
        <f ca="1">+C15</f>
        <v>55620.536963596795</v>
      </c>
      <c r="D18" s="22">
        <f ca="1">+C16</f>
        <v>0.89889962305576165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4" t="s">
        <v>38</v>
      </c>
      <c r="B21" s="35" t="s">
        <v>39</v>
      </c>
      <c r="C21" s="34">
        <v>54590.421920000001</v>
      </c>
      <c r="D21" s="34">
        <v>4.0000000000000002E-4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-2.3924425103466783E-2</v>
      </c>
      <c r="Q21" s="2">
        <f>+C21-15018.5</f>
        <v>39571.921920000001</v>
      </c>
    </row>
    <row r="22" spans="1:17" x14ac:dyDescent="0.2">
      <c r="A22" s="36" t="s">
        <v>40</v>
      </c>
      <c r="B22" s="35" t="s">
        <v>39</v>
      </c>
      <c r="C22" s="34">
        <v>54935.539470000003</v>
      </c>
      <c r="D22" s="34">
        <v>2.9999999999999997E-4</v>
      </c>
      <c r="E22">
        <f>+(C22-C$7)/C$8</f>
        <v>383.90586274867809</v>
      </c>
      <c r="F22">
        <f>ROUND(2*E22,0)/2</f>
        <v>384</v>
      </c>
      <c r="G22">
        <f>+C22-(C$7+F22*C$8)</f>
        <v>-8.4625999996205792E-2</v>
      </c>
      <c r="H22">
        <f>+G22</f>
        <v>-8.4625999996205792E-2</v>
      </c>
      <c r="O22">
        <f ca="1">+C$11+C$12*$F22</f>
        <v>-4.8645171690991959E-2</v>
      </c>
      <c r="Q22" s="2">
        <f>+C22-15018.5</f>
        <v>39917.039470000003</v>
      </c>
    </row>
    <row r="23" spans="1:17" x14ac:dyDescent="0.2">
      <c r="A23" s="30" t="s">
        <v>43</v>
      </c>
      <c r="B23" s="31" t="s">
        <v>39</v>
      </c>
      <c r="C23" s="32">
        <v>55620.549019999999</v>
      </c>
      <c r="D23" s="32">
        <v>1E-3</v>
      </c>
      <c r="E23">
        <f>+(C23-C$7)/C$8</f>
        <v>1145.9047303340267</v>
      </c>
      <c r="F23">
        <f>ROUND(2*E23,0)/2</f>
        <v>1146</v>
      </c>
      <c r="G23">
        <f>+C23-(C$7+F23*C$8)</f>
        <v>-8.5643999998865183E-2</v>
      </c>
      <c r="H23">
        <f>+G23</f>
        <v>-8.5643999998865183E-2</v>
      </c>
      <c r="O23">
        <f ca="1">+C$11+C$12*$F23</f>
        <v>-9.7700403200612213E-2</v>
      </c>
      <c r="Q23" s="2">
        <f>+C23-15018.5</f>
        <v>40602.049019999999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2024-02-14T03:49:29Z</dcterms:modified>
</cp:coreProperties>
</file>