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FED4557-404F-42F9-977A-8B8828088CD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29" i="1" l="1"/>
  <c r="A29" i="1"/>
  <c r="E21" i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 s="1"/>
  <c r="G29" i="1" s="1"/>
  <c r="K29" i="1" s="1"/>
  <c r="Q21" i="1"/>
  <c r="Q22" i="1"/>
  <c r="Q23" i="1"/>
  <c r="Q24" i="1"/>
  <c r="Q25" i="1"/>
  <c r="Q26" i="1"/>
  <c r="Q27" i="1"/>
  <c r="Q28" i="1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D9" i="1"/>
  <c r="E9" i="1"/>
  <c r="F16" i="1"/>
  <c r="F17" i="1" s="1"/>
  <c r="C17" i="1"/>
  <c r="Q29" i="1"/>
  <c r="C11" i="1"/>
  <c r="C12" i="1"/>
  <c r="C16" i="1" l="1"/>
  <c r="D18" i="1" s="1"/>
  <c r="C15" i="1"/>
  <c r="O22" i="1"/>
  <c r="O23" i="1"/>
  <c r="O21" i="1"/>
  <c r="O26" i="1"/>
  <c r="O27" i="1"/>
  <c r="O24" i="1"/>
  <c r="O25" i="1"/>
  <c r="O28" i="1"/>
  <c r="O29" i="1"/>
  <c r="F18" i="1" l="1"/>
  <c r="F19" i="1" s="1"/>
  <c r="C18" i="1"/>
</calcChain>
</file>

<file path=xl/sharedStrings.xml><?xml version="1.0" encoding="utf-8"?>
<sst xmlns="http://schemas.openxmlformats.org/spreadsheetml/2006/main" count="151" uniqueCount="88">
  <si>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</si>
  <si>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</si>
  <si>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</si>
  <si>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</si>
  <si>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</si>
  <si>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</si>
  <si>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</si>
  <si>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</si>
  <si>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</si>
  <si>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</si>
  <si>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</si>
  <si>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</si>
  <si>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</si>
  <si>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</si>
  <si>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</si>
  <si>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</si>
  <si>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</si>
  <si>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</si>
  <si>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</si>
  <si>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</si>
  <si>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</si>
  <si>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</si>
  <si>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</si>
  <si>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</si>
  <si>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</si>
  <si>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</si>
  <si>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</si>
  <si>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</si>
  <si>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</si>
  <si>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</si>
  <si>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</si>
  <si>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</si>
  <si>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</si>
  <si>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</si>
  <si>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</si>
  <si>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</si>
  <si>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</si>
  <si>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</si>
  <si>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</si>
  <si>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</si>
  <si>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</si>
  <si>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</si>
  <si>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</si>
  <si>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</si>
  <si>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</si>
  <si>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</si>
  <si>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</si>
  <si>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</si>
  <si>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</si>
  <si>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V0792 Her</t>
  </si>
  <si>
    <t>EA/GS/RS</t>
  </si>
  <si>
    <t>V0792 Her / GSC 2512.0498</t>
  </si>
  <si>
    <t>2445214.7 </t>
  </si>
  <si>
    <t> 02.09.1982 04:48 </t>
  </si>
  <si>
    <t> -0.0 </t>
  </si>
  <si>
    <t>E </t>
  </si>
  <si>
    <t>?</t>
  </si>
  <si>
    <t> R.H.Bloomer et al. </t>
  </si>
  <si>
    <t> APJ 270.L79 </t>
  </si>
  <si>
    <t>2445490.0996 </t>
  </si>
  <si>
    <t> 04.06.1983 14:23 </t>
  </si>
  <si>
    <t> 0.0062 </t>
  </si>
  <si>
    <t> C.H.Nelson et al. </t>
  </si>
  <si>
    <t> ASS 182.1 </t>
  </si>
  <si>
    <t>2445765.4982 </t>
  </si>
  <si>
    <t> 05.03.1984 23:57 </t>
  </si>
  <si>
    <t> 0.0340 </t>
  </si>
  <si>
    <t>2446151.0354 </t>
  </si>
  <si>
    <t> 26.03.1985 12:50 </t>
  </si>
  <si>
    <t> 0.0520 </t>
  </si>
  <si>
    <t>2446674.178 </t>
  </si>
  <si>
    <t> 31.08.1986 16:16 </t>
  </si>
  <si>
    <t> -0.010 </t>
  </si>
  <si>
    <t>U</t>
  </si>
  <si>
    <t> A.Kaye et al. </t>
  </si>
  <si>
    <t> AJ 111.1322 </t>
  </si>
  <si>
    <t>2446674.183 </t>
  </si>
  <si>
    <t> 31.08.1986 16:23 </t>
  </si>
  <si>
    <t> -0.005 </t>
  </si>
  <si>
    <t>G</t>
  </si>
  <si>
    <t>2446674.184 </t>
  </si>
  <si>
    <t> 31.08.1986 16:24 </t>
  </si>
  <si>
    <t> -0.004 </t>
  </si>
  <si>
    <t>B</t>
  </si>
  <si>
    <t>2446894.480 </t>
  </si>
  <si>
    <t> 08.04.1987 23:31 </t>
  </si>
  <si>
    <t>I</t>
  </si>
  <si>
    <t>Kreiner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</si>
</sst>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-265</c:v>
                </c:pt>
                <c:pt idx="1">
                  <c:v>-255</c:v>
                </c:pt>
                <c:pt idx="2">
                  <c:v>-245</c:v>
                </c:pt>
                <c:pt idx="3">
                  <c:v>-231</c:v>
                </c:pt>
                <c:pt idx="4">
                  <c:v>-212</c:v>
                </c:pt>
                <c:pt idx="5">
                  <c:v>-212</c:v>
                </c:pt>
                <c:pt idx="6">
                  <c:v>-212</c:v>
                </c:pt>
                <c:pt idx="7">
                  <c:v>-204</c:v>
                </c:pt>
                <c:pt idx="8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-2.2540000005392358E-2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45-438A-9A20-9FE89A3609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-265</c:v>
                </c:pt>
                <c:pt idx="1">
                  <c:v>-255</c:v>
                </c:pt>
                <c:pt idx="2">
                  <c:v>-245</c:v>
                </c:pt>
                <c:pt idx="3">
                  <c:v>-231</c:v>
                </c:pt>
                <c:pt idx="4">
                  <c:v>-212</c:v>
                </c:pt>
                <c:pt idx="5">
                  <c:v>-212</c:v>
                </c:pt>
                <c:pt idx="6">
                  <c:v>-212</c:v>
                </c:pt>
                <c:pt idx="7">
                  <c:v>-204</c:v>
                </c:pt>
                <c:pt idx="8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6.220000002940651E-3</c:v>
                </c:pt>
                <c:pt idx="2">
                  <c:v>3.3980000000155997E-2</c:v>
                </c:pt>
                <c:pt idx="3">
                  <c:v>5.2003999997396022E-2</c:v>
                </c:pt>
                <c:pt idx="4">
                  <c:v>-9.9919999993289821E-3</c:v>
                </c:pt>
                <c:pt idx="5">
                  <c:v>-4.9920000019483268E-3</c:v>
                </c:pt>
                <c:pt idx="6">
                  <c:v>-3.9919999981066212E-3</c:v>
                </c:pt>
                <c:pt idx="7">
                  <c:v>-4.6640000000479631E-3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45-438A-9A20-9FE89A3609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-265</c:v>
                </c:pt>
                <c:pt idx="1">
                  <c:v>-255</c:v>
                </c:pt>
                <c:pt idx="2">
                  <c:v>-245</c:v>
                </c:pt>
                <c:pt idx="3">
                  <c:v>-231</c:v>
                </c:pt>
                <c:pt idx="4">
                  <c:v>-212</c:v>
                </c:pt>
                <c:pt idx="5">
                  <c:v>-212</c:v>
                </c:pt>
                <c:pt idx="6">
                  <c:v>-212</c:v>
                </c:pt>
                <c:pt idx="7">
                  <c:v>-204</c:v>
                </c:pt>
                <c:pt idx="8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45-438A-9A20-9FE89A3609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-265</c:v>
                </c:pt>
                <c:pt idx="1">
                  <c:v>-255</c:v>
                </c:pt>
                <c:pt idx="2">
                  <c:v>-245</c:v>
                </c:pt>
                <c:pt idx="3">
                  <c:v>-231</c:v>
                </c:pt>
                <c:pt idx="4">
                  <c:v>-212</c:v>
                </c:pt>
                <c:pt idx="5">
                  <c:v>-212</c:v>
                </c:pt>
                <c:pt idx="6">
                  <c:v>-212</c:v>
                </c:pt>
                <c:pt idx="7">
                  <c:v>-204</c:v>
                </c:pt>
                <c:pt idx="8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45-438A-9A20-9FE89A3609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-265</c:v>
                </c:pt>
                <c:pt idx="1">
                  <c:v>-255</c:v>
                </c:pt>
                <c:pt idx="2">
                  <c:v>-245</c:v>
                </c:pt>
                <c:pt idx="3">
                  <c:v>-231</c:v>
                </c:pt>
                <c:pt idx="4">
                  <c:v>-212</c:v>
                </c:pt>
                <c:pt idx="5">
                  <c:v>-212</c:v>
                </c:pt>
                <c:pt idx="6">
                  <c:v>-212</c:v>
                </c:pt>
                <c:pt idx="7">
                  <c:v>-204</c:v>
                </c:pt>
                <c:pt idx="8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45-438A-9A20-9FE89A3609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-265</c:v>
                </c:pt>
                <c:pt idx="1">
                  <c:v>-255</c:v>
                </c:pt>
                <c:pt idx="2">
                  <c:v>-245</c:v>
                </c:pt>
                <c:pt idx="3">
                  <c:v>-231</c:v>
                </c:pt>
                <c:pt idx="4">
                  <c:v>-212</c:v>
                </c:pt>
                <c:pt idx="5">
                  <c:v>-212</c:v>
                </c:pt>
                <c:pt idx="6">
                  <c:v>-212</c:v>
                </c:pt>
                <c:pt idx="7">
                  <c:v>-204</c:v>
                </c:pt>
                <c:pt idx="8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45-438A-9A20-9FE89A3609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-265</c:v>
                </c:pt>
                <c:pt idx="1">
                  <c:v>-255</c:v>
                </c:pt>
                <c:pt idx="2">
                  <c:v>-245</c:v>
                </c:pt>
                <c:pt idx="3">
                  <c:v>-231</c:v>
                </c:pt>
                <c:pt idx="4">
                  <c:v>-212</c:v>
                </c:pt>
                <c:pt idx="5">
                  <c:v>-212</c:v>
                </c:pt>
                <c:pt idx="6">
                  <c:v>-212</c:v>
                </c:pt>
                <c:pt idx="7">
                  <c:v>-204</c:v>
                </c:pt>
                <c:pt idx="8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45-438A-9A20-9FE89A3609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-265</c:v>
                </c:pt>
                <c:pt idx="1">
                  <c:v>-255</c:v>
                </c:pt>
                <c:pt idx="2">
                  <c:v>-245</c:v>
                </c:pt>
                <c:pt idx="3">
                  <c:v>-231</c:v>
                </c:pt>
                <c:pt idx="4">
                  <c:v>-212</c:v>
                </c:pt>
                <c:pt idx="5">
                  <c:v>-212</c:v>
                </c:pt>
                <c:pt idx="6">
                  <c:v>-212</c:v>
                </c:pt>
                <c:pt idx="7">
                  <c:v>-204</c:v>
                </c:pt>
                <c:pt idx="8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7.0301481766927212E-3</c:v>
                </c:pt>
                <c:pt idx="1">
                  <c:v>6.7159890948244854E-3</c:v>
                </c:pt>
                <c:pt idx="2">
                  <c:v>6.4018300129562522E-3</c:v>
                </c:pt>
                <c:pt idx="3">
                  <c:v>5.9620072983407237E-3</c:v>
                </c:pt>
                <c:pt idx="4">
                  <c:v>5.3651050427910782E-3</c:v>
                </c:pt>
                <c:pt idx="5">
                  <c:v>5.3651050427910782E-3</c:v>
                </c:pt>
                <c:pt idx="6">
                  <c:v>5.3651050427910782E-3</c:v>
                </c:pt>
                <c:pt idx="7">
                  <c:v>5.113777777296491E-3</c:v>
                </c:pt>
                <c:pt idx="8">
                  <c:v>-1.2950674928154902E-3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45-438A-9A20-9FE89A36099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-265</c:v>
                </c:pt>
                <c:pt idx="1">
                  <c:v>-255</c:v>
                </c:pt>
                <c:pt idx="2">
                  <c:v>-245</c:v>
                </c:pt>
                <c:pt idx="3">
                  <c:v>-231</c:v>
                </c:pt>
                <c:pt idx="4">
                  <c:v>-212</c:v>
                </c:pt>
                <c:pt idx="5">
                  <c:v>-212</c:v>
                </c:pt>
                <c:pt idx="6">
                  <c:v>-212</c:v>
                </c:pt>
                <c:pt idx="7">
                  <c:v>-204</c:v>
                </c:pt>
                <c:pt idx="8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45-438A-9A20-9FE89A360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58264"/>
        <c:axId val="1"/>
      </c:scatterChart>
      <c:valAx>
        <c:axId val="692358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358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581025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C75A4C-A534-DF85-ECA1-AC5D33E0C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49" t="s">
        <v>49</v>
      </c>
      <c r="G1" s="31">
        <v>17.10256</v>
      </c>
      <c r="H1" s="32">
        <v>48.575600000000001</v>
      </c>
      <c r="I1" s="33">
        <v>52512.049800000001</v>
      </c>
      <c r="J1" s="33">
        <v>27.537084</v>
      </c>
      <c r="K1" s="30" t="s">
        <v>50</v>
      </c>
      <c r="L1" s="32"/>
      <c r="M1" s="33">
        <v>52512.049800000001</v>
      </c>
      <c r="N1" s="33">
        <v>27.537084</v>
      </c>
      <c r="O1" s="36" t="s">
        <v>50</v>
      </c>
    </row>
    <row r="2" spans="1:15" x14ac:dyDescent="0.2">
      <c r="A2" t="s">
        <v>23</v>
      </c>
      <c r="B2" t="s">
        <v>50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0">
        <v>52512.049800000001</v>
      </c>
      <c r="D7" s="30" t="s">
        <v>87</v>
      </c>
    </row>
    <row r="8" spans="1:15" x14ac:dyDescent="0.2">
      <c r="A8" t="s">
        <v>3</v>
      </c>
      <c r="C8" s="50">
        <v>27.537084</v>
      </c>
      <c r="D8" s="30" t="s">
        <v>87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-1.2950674928154902E-3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-3.1415908186823437E-5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52512.048504932507</v>
      </c>
      <c r="E15" s="14" t="s">
        <v>34</v>
      </c>
      <c r="F15" s="34">
        <v>1</v>
      </c>
    </row>
    <row r="16" spans="1:15" x14ac:dyDescent="0.2">
      <c r="A16" s="16" t="s">
        <v>4</v>
      </c>
      <c r="B16" s="10"/>
      <c r="C16" s="17">
        <f ca="1">+C8+C12</f>
        <v>27.537052584091814</v>
      </c>
      <c r="E16" s="14" t="s">
        <v>30</v>
      </c>
      <c r="F16" s="35">
        <f ca="1">NOW()+15018.5+$C$5/24</f>
        <v>60354.703565972217</v>
      </c>
    </row>
    <row r="17" spans="1:18" ht="13.5" thickBot="1" x14ac:dyDescent="0.25">
      <c r="A17" s="14" t="s">
        <v>27</v>
      </c>
      <c r="B17" s="10"/>
      <c r="C17" s="10">
        <f>COUNT(C21:C2191)</f>
        <v>9</v>
      </c>
      <c r="E17" s="14" t="s">
        <v>35</v>
      </c>
      <c r="F17" s="15">
        <f ca="1">ROUND(2*(F16-$C$7)/$C$8,0)/2+F15</f>
        <v>286</v>
      </c>
    </row>
    <row r="18" spans="1:18" ht="14.25" thickTop="1" thickBot="1" x14ac:dyDescent="0.25">
      <c r="A18" s="16" t="s">
        <v>5</v>
      </c>
      <c r="B18" s="10"/>
      <c r="C18" s="19">
        <f ca="1">+C15</f>
        <v>52512.048504932507</v>
      </c>
      <c r="D18" s="20">
        <f ca="1">+C16</f>
        <v>27.537052584091814</v>
      </c>
      <c r="E18" s="14" t="s">
        <v>36</v>
      </c>
      <c r="F18" s="23">
        <f ca="1">ROUND(2*(F16-$C$15)/$C$16,0)/2+F15</f>
        <v>286</v>
      </c>
    </row>
    <row r="19" spans="1:18" ht="13.5" thickTop="1" x14ac:dyDescent="0.2">
      <c r="E19" s="14" t="s">
        <v>31</v>
      </c>
      <c r="F19" s="18">
        <f ca="1">+$C$15+$C$16*F18-15018.5-$C$5/24</f>
        <v>45369.541377316105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58</v>
      </c>
      <c r="B21" t="s">
        <v>86</v>
      </c>
      <c r="C21" s="8">
        <v>45214.7</v>
      </c>
      <c r="D21" s="8" t="s">
        <v>39</v>
      </c>
      <c r="E21">
        <f t="shared" ref="E21:E29" si="0">+(C21-C$7)/C$8</f>
        <v>-265.00081853256518</v>
      </c>
      <c r="F21">
        <f t="shared" ref="F21:F29" si="1">ROUND(2*E21,0)/2</f>
        <v>-265</v>
      </c>
      <c r="G21">
        <f t="shared" ref="G21:G29" si="2">+C21-(C$7+F21*C$8)</f>
        <v>-2.2540000005392358E-2</v>
      </c>
      <c r="H21">
        <f>+G21</f>
        <v>-2.2540000005392358E-2</v>
      </c>
      <c r="O21">
        <f t="shared" ref="O21:O29" ca="1" si="3">+C$11+C$12*$F21</f>
        <v>7.0301481766927212E-3</v>
      </c>
      <c r="Q21" s="2">
        <f t="shared" ref="Q21:Q29" si="4">+C21-15018.5</f>
        <v>30196.199999999997</v>
      </c>
    </row>
    <row r="22" spans="1:18" x14ac:dyDescent="0.2">
      <c r="A22" t="s">
        <v>63</v>
      </c>
      <c r="B22" t="s">
        <v>86</v>
      </c>
      <c r="C22" s="8">
        <v>45490.099600000001</v>
      </c>
      <c r="D22" s="8" t="s">
        <v>39</v>
      </c>
      <c r="E22">
        <f t="shared" si="0"/>
        <v>-254.99977412277929</v>
      </c>
      <c r="F22">
        <f t="shared" si="1"/>
        <v>-255</v>
      </c>
      <c r="G22">
        <f t="shared" si="2"/>
        <v>6.220000002940651E-3</v>
      </c>
      <c r="I22">
        <f>+G22</f>
        <v>6.220000002940651E-3</v>
      </c>
      <c r="O22">
        <f t="shared" ca="1" si="3"/>
        <v>6.7159890948244854E-3</v>
      </c>
      <c r="Q22" s="2">
        <f t="shared" si="4"/>
        <v>30471.599600000001</v>
      </c>
    </row>
    <row r="23" spans="1:18" x14ac:dyDescent="0.2">
      <c r="A23" t="s">
        <v>63</v>
      </c>
      <c r="B23" t="s">
        <v>86</v>
      </c>
      <c r="C23" s="8">
        <v>45765.498200000002</v>
      </c>
      <c r="D23" s="8" t="s">
        <v>39</v>
      </c>
      <c r="E23">
        <f t="shared" si="0"/>
        <v>-244.99876602765923</v>
      </c>
      <c r="F23">
        <f t="shared" si="1"/>
        <v>-245</v>
      </c>
      <c r="G23">
        <f t="shared" si="2"/>
        <v>3.3980000000155997E-2</v>
      </c>
      <c r="I23">
        <f>+G23</f>
        <v>3.3980000000155997E-2</v>
      </c>
      <c r="O23">
        <f t="shared" ca="1" si="3"/>
        <v>6.4018300129562522E-3</v>
      </c>
      <c r="Q23" s="2">
        <f t="shared" si="4"/>
        <v>30746.998200000002</v>
      </c>
    </row>
    <row r="24" spans="1:18" x14ac:dyDescent="0.2">
      <c r="A24" t="s">
        <v>63</v>
      </c>
      <c r="B24" t="s">
        <v>86</v>
      </c>
      <c r="C24" s="8">
        <v>46151.035400000001</v>
      </c>
      <c r="D24" s="8" t="s">
        <v>39</v>
      </c>
      <c r="E24">
        <f t="shared" si="0"/>
        <v>-230.99811149212459</v>
      </c>
      <c r="F24">
        <f t="shared" si="1"/>
        <v>-231</v>
      </c>
      <c r="G24">
        <f t="shared" si="2"/>
        <v>5.2003999997396022E-2</v>
      </c>
      <c r="I24">
        <f>+G24</f>
        <v>5.2003999997396022E-2</v>
      </c>
      <c r="O24">
        <f t="shared" ca="1" si="3"/>
        <v>5.9620072983407237E-3</v>
      </c>
      <c r="Q24" s="2">
        <f t="shared" si="4"/>
        <v>31132.535400000001</v>
      </c>
    </row>
    <row r="25" spans="1:18" x14ac:dyDescent="0.2">
      <c r="A25" t="s">
        <v>75</v>
      </c>
      <c r="B25" t="s">
        <v>86</v>
      </c>
      <c r="C25" s="8">
        <v>46674.178</v>
      </c>
      <c r="D25" s="8" t="s">
        <v>39</v>
      </c>
      <c r="E25">
        <f t="shared" si="0"/>
        <v>-212.00036285613976</v>
      </c>
      <c r="F25">
        <f t="shared" si="1"/>
        <v>-212</v>
      </c>
      <c r="G25">
        <f t="shared" si="2"/>
        <v>-9.9919999993289821E-3</v>
      </c>
      <c r="I25">
        <f>+G25</f>
        <v>-9.9919999993289821E-3</v>
      </c>
      <c r="O25">
        <f t="shared" ca="1" si="3"/>
        <v>5.3651050427910782E-3</v>
      </c>
      <c r="Q25" s="2">
        <f t="shared" si="4"/>
        <v>31655.678</v>
      </c>
    </row>
    <row r="26" spans="1:18" x14ac:dyDescent="0.2">
      <c r="A26" t="s">
        <v>75</v>
      </c>
      <c r="B26" t="s">
        <v>86</v>
      </c>
      <c r="C26" s="8">
        <v>46674.182999999997</v>
      </c>
      <c r="D26" s="8" t="s">
        <v>39</v>
      </c>
      <c r="E26">
        <f t="shared" si="0"/>
        <v>-212.00018128281133</v>
      </c>
      <c r="F26">
        <f t="shared" si="1"/>
        <v>-212</v>
      </c>
      <c r="G26">
        <f t="shared" si="2"/>
        <v>-4.9920000019483268E-3</v>
      </c>
      <c r="I26">
        <f>+G26</f>
        <v>-4.9920000019483268E-3</v>
      </c>
      <c r="O26">
        <f t="shared" ca="1" si="3"/>
        <v>5.3651050427910782E-3</v>
      </c>
      <c r="Q26" s="2">
        <f t="shared" si="4"/>
        <v>31655.682999999997</v>
      </c>
    </row>
    <row r="27" spans="1:18" x14ac:dyDescent="0.2">
      <c r="A27" t="s">
        <v>75</v>
      </c>
      <c r="B27" t="s">
        <v>86</v>
      </c>
      <c r="C27" s="8">
        <v>46674.184000000001</v>
      </c>
      <c r="D27" s="8" t="s">
        <v>39</v>
      </c>
      <c r="E27">
        <f t="shared" si="0"/>
        <v>-212.00014496814549</v>
      </c>
      <c r="F27">
        <f t="shared" si="1"/>
        <v>-212</v>
      </c>
      <c r="G27">
        <f t="shared" si="2"/>
        <v>-3.9919999981066212E-3</v>
      </c>
      <c r="I27">
        <f>+G27</f>
        <v>-3.9919999981066212E-3</v>
      </c>
      <c r="O27">
        <f t="shared" ca="1" si="3"/>
        <v>5.3651050427910782E-3</v>
      </c>
      <c r="Q27" s="2">
        <f t="shared" si="4"/>
        <v>31655.684000000001</v>
      </c>
    </row>
    <row r="28" spans="1:18" x14ac:dyDescent="0.2">
      <c r="A28" t="s">
        <v>75</v>
      </c>
      <c r="B28" t="s">
        <v>86</v>
      </c>
      <c r="C28" s="8">
        <v>46894.48</v>
      </c>
      <c r="D28" s="8" t="s">
        <v>39</v>
      </c>
      <c r="E28">
        <f t="shared" si="0"/>
        <v>-204.00016937160078</v>
      </c>
      <c r="F28">
        <f t="shared" si="1"/>
        <v>-204</v>
      </c>
      <c r="G28">
        <f t="shared" si="2"/>
        <v>-4.6640000000479631E-3</v>
      </c>
      <c r="I28">
        <f>+G28</f>
        <v>-4.6640000000479631E-3</v>
      </c>
      <c r="O28">
        <f t="shared" ca="1" si="3"/>
        <v>5.113777777296491E-3</v>
      </c>
      <c r="Q28" s="2">
        <f t="shared" si="4"/>
        <v>31875.980000000003</v>
      </c>
    </row>
    <row r="29" spans="1:18" x14ac:dyDescent="0.2">
      <c r="A29" t="str">
        <f>$D$7</f>
        <v>Kreiner</v>
      </c>
      <c r="C29" s="8">
        <f>$C$7</f>
        <v>52512.049800000001</v>
      </c>
      <c r="D29" s="8" t="s">
        <v>13</v>
      </c>
      <c r="E29">
        <f t="shared" si="0"/>
        <v>0</v>
      </c>
      <c r="F29">
        <f t="shared" si="1"/>
        <v>0</v>
      </c>
      <c r="G29">
        <f t="shared" si="2"/>
        <v>0</v>
      </c>
      <c r="K29">
        <f>+G29</f>
        <v>0</v>
      </c>
      <c r="O29">
        <f t="shared" ca="1" si="3"/>
        <v>-1.2950674928154902E-3</v>
      </c>
      <c r="Q29" s="2">
        <f t="shared" si="4"/>
        <v>37493.549800000001</v>
      </c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1"/>
  <sheetViews>
    <sheetView workbookViewId="0">
      <selection activeCell="A11" sqref="A11:D1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42</v>
      </c>
      <c r="I1" s="38" t="s">
        <v>43</v>
      </c>
      <c r="J1" s="39" t="s">
        <v>41</v>
      </c>
    </row>
    <row r="2" spans="1:16" x14ac:dyDescent="0.2">
      <c r="I2" s="40" t="s">
        <v>44</v>
      </c>
      <c r="J2" s="41" t="s">
        <v>40</v>
      </c>
    </row>
    <row r="3" spans="1:16" x14ac:dyDescent="0.2">
      <c r="A3" s="42" t="s">
        <v>45</v>
      </c>
      <c r="I3" s="40" t="s">
        <v>46</v>
      </c>
      <c r="J3" s="41" t="s">
        <v>38</v>
      </c>
    </row>
    <row r="4" spans="1:16" x14ac:dyDescent="0.2">
      <c r="I4" s="40" t="s">
        <v>47</v>
      </c>
      <c r="J4" s="41" t="s">
        <v>38</v>
      </c>
    </row>
    <row r="5" spans="1:16" ht="13.5" thickBot="1" x14ac:dyDescent="0.25">
      <c r="I5" s="43" t="s">
        <v>48</v>
      </c>
      <c r="J5" s="44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18" si="0">P11</f>
        <v> APJ 270.L79 </v>
      </c>
      <c r="B11" s="3" t="str">
        <f t="shared" ref="B11:B18" si="1">IF(H11=INT(H11),"I","II")</f>
        <v>I</v>
      </c>
      <c r="C11" s="8">
        <f t="shared" ref="C11:C18" si="2">1*G11</f>
        <v>45214.7</v>
      </c>
      <c r="D11" s="10" t="str">
        <f t="shared" ref="D11:D18" si="3">VLOOKUP(F11,I$1:J$5,2,FALSE)</f>
        <v>vis</v>
      </c>
      <c r="E11" s="45">
        <f>VLOOKUP(C11,Active!C$21:E$973,3,FALSE)</f>
        <v>-265.00081853256518</v>
      </c>
      <c r="F11" s="3" t="s">
        <v>48</v>
      </c>
      <c r="G11" s="10" t="str">
        <f t="shared" ref="G11:G18" si="4">MID(I11,3,LEN(I11)-3)</f>
        <v>45214.7</v>
      </c>
      <c r="H11" s="8">
        <f t="shared" ref="H11:H18" si="5">1*K11</f>
        <v>-265</v>
      </c>
      <c r="I11" s="46" t="s">
        <v>52</v>
      </c>
      <c r="J11" s="47" t="s">
        <v>53</v>
      </c>
      <c r="K11" s="46">
        <v>-265</v>
      </c>
      <c r="L11" s="46" t="s">
        <v>54</v>
      </c>
      <c r="M11" s="47" t="s">
        <v>55</v>
      </c>
      <c r="N11" s="47" t="s">
        <v>56</v>
      </c>
      <c r="O11" s="48" t="s">
        <v>57</v>
      </c>
      <c r="P11" s="48" t="s">
        <v>58</v>
      </c>
    </row>
    <row r="12" spans="1:16" ht="12.75" customHeight="1" thickBot="1" x14ac:dyDescent="0.25">
      <c r="A12" s="8" t="str">
        <f t="shared" si="0"/>
        <v> ASS 182.1 </v>
      </c>
      <c r="B12" s="3" t="str">
        <f t="shared" si="1"/>
        <v>I</v>
      </c>
      <c r="C12" s="8">
        <f t="shared" si="2"/>
        <v>45490.099600000001</v>
      </c>
      <c r="D12" s="10" t="str">
        <f t="shared" si="3"/>
        <v>vis</v>
      </c>
      <c r="E12" s="45">
        <f>VLOOKUP(C12,Active!C$21:E$973,3,FALSE)</f>
        <v>-254.99977412277929</v>
      </c>
      <c r="F12" s="3" t="s">
        <v>48</v>
      </c>
      <c r="G12" s="10" t="str">
        <f t="shared" si="4"/>
        <v>45490.0996</v>
      </c>
      <c r="H12" s="8">
        <f t="shared" si="5"/>
        <v>-255</v>
      </c>
      <c r="I12" s="46" t="s">
        <v>59</v>
      </c>
      <c r="J12" s="47" t="s">
        <v>60</v>
      </c>
      <c r="K12" s="46">
        <v>-255</v>
      </c>
      <c r="L12" s="46" t="s">
        <v>61</v>
      </c>
      <c r="M12" s="47" t="s">
        <v>55</v>
      </c>
      <c r="N12" s="47" t="s">
        <v>56</v>
      </c>
      <c r="O12" s="48" t="s">
        <v>62</v>
      </c>
      <c r="P12" s="48" t="s">
        <v>63</v>
      </c>
    </row>
    <row r="13" spans="1:16" ht="12.75" customHeight="1" thickBot="1" x14ac:dyDescent="0.25">
      <c r="A13" s="8" t="str">
        <f t="shared" si="0"/>
        <v> ASS 182.1 </v>
      </c>
      <c r="B13" s="3" t="str">
        <f t="shared" si="1"/>
        <v>I</v>
      </c>
      <c r="C13" s="8">
        <f t="shared" si="2"/>
        <v>45765.498200000002</v>
      </c>
      <c r="D13" s="10" t="str">
        <f t="shared" si="3"/>
        <v>vis</v>
      </c>
      <c r="E13" s="45">
        <f>VLOOKUP(C13,Active!C$21:E$973,3,FALSE)</f>
        <v>-244.99876602765923</v>
      </c>
      <c r="F13" s="3" t="s">
        <v>48</v>
      </c>
      <c r="G13" s="10" t="str">
        <f t="shared" si="4"/>
        <v>45765.4982</v>
      </c>
      <c r="H13" s="8">
        <f t="shared" si="5"/>
        <v>-245</v>
      </c>
      <c r="I13" s="46" t="s">
        <v>64</v>
      </c>
      <c r="J13" s="47" t="s">
        <v>65</v>
      </c>
      <c r="K13" s="46">
        <v>-245</v>
      </c>
      <c r="L13" s="46" t="s">
        <v>66</v>
      </c>
      <c r="M13" s="47" t="s">
        <v>55</v>
      </c>
      <c r="N13" s="47" t="s">
        <v>56</v>
      </c>
      <c r="O13" s="48" t="s">
        <v>62</v>
      </c>
      <c r="P13" s="48" t="s">
        <v>63</v>
      </c>
    </row>
    <row r="14" spans="1:16" ht="12.75" customHeight="1" thickBot="1" x14ac:dyDescent="0.25">
      <c r="A14" s="8" t="str">
        <f t="shared" si="0"/>
        <v> ASS 182.1 </v>
      </c>
      <c r="B14" s="3" t="str">
        <f t="shared" si="1"/>
        <v>I</v>
      </c>
      <c r="C14" s="8">
        <f t="shared" si="2"/>
        <v>46151.035400000001</v>
      </c>
      <c r="D14" s="10" t="str">
        <f t="shared" si="3"/>
        <v>vis</v>
      </c>
      <c r="E14" s="45">
        <f>VLOOKUP(C14,Active!C$21:E$973,3,FALSE)</f>
        <v>-230.99811149212459</v>
      </c>
      <c r="F14" s="3" t="s">
        <v>48</v>
      </c>
      <c r="G14" s="10" t="str">
        <f t="shared" si="4"/>
        <v>46151.0354</v>
      </c>
      <c r="H14" s="8">
        <f t="shared" si="5"/>
        <v>-231</v>
      </c>
      <c r="I14" s="46" t="s">
        <v>67</v>
      </c>
      <c r="J14" s="47" t="s">
        <v>68</v>
      </c>
      <c r="K14" s="46">
        <v>-231</v>
      </c>
      <c r="L14" s="46" t="s">
        <v>69</v>
      </c>
      <c r="M14" s="47" t="s">
        <v>55</v>
      </c>
      <c r="N14" s="47" t="s">
        <v>56</v>
      </c>
      <c r="O14" s="48" t="s">
        <v>62</v>
      </c>
      <c r="P14" s="48" t="s">
        <v>63</v>
      </c>
    </row>
    <row r="15" spans="1:16" ht="12.75" customHeight="1" thickBot="1" x14ac:dyDescent="0.25">
      <c r="A15" s="8" t="str">
        <f t="shared" si="0"/>
        <v> AJ 111.1322 </v>
      </c>
      <c r="B15" s="3" t="str">
        <f t="shared" si="1"/>
        <v>I</v>
      </c>
      <c r="C15" s="8">
        <f t="shared" si="2"/>
        <v>46674.178</v>
      </c>
      <c r="D15" s="10" t="str">
        <f t="shared" si="3"/>
        <v>vis</v>
      </c>
      <c r="E15" s="45">
        <f>VLOOKUP(C15,Active!C$21:E$973,3,FALSE)</f>
        <v>-212.00036285613976</v>
      </c>
      <c r="F15" s="3" t="s">
        <v>48</v>
      </c>
      <c r="G15" s="10" t="str">
        <f t="shared" si="4"/>
        <v>46674.178</v>
      </c>
      <c r="H15" s="8">
        <f t="shared" si="5"/>
        <v>-212</v>
      </c>
      <c r="I15" s="46" t="s">
        <v>70</v>
      </c>
      <c r="J15" s="47" t="s">
        <v>71</v>
      </c>
      <c r="K15" s="46">
        <v>-212</v>
      </c>
      <c r="L15" s="46" t="s">
        <v>72</v>
      </c>
      <c r="M15" s="47" t="s">
        <v>55</v>
      </c>
      <c r="N15" s="47" t="s">
        <v>73</v>
      </c>
      <c r="O15" s="48" t="s">
        <v>74</v>
      </c>
      <c r="P15" s="48" t="s">
        <v>75</v>
      </c>
    </row>
    <row r="16" spans="1:16" ht="12.75" customHeight="1" thickBot="1" x14ac:dyDescent="0.25">
      <c r="A16" s="8" t="str">
        <f t="shared" si="0"/>
        <v> AJ 111.1322 </v>
      </c>
      <c r="B16" s="3" t="str">
        <f t="shared" si="1"/>
        <v>I</v>
      </c>
      <c r="C16" s="8">
        <f t="shared" si="2"/>
        <v>46674.182999999997</v>
      </c>
      <c r="D16" s="10" t="str">
        <f t="shared" si="3"/>
        <v>vis</v>
      </c>
      <c r="E16" s="45">
        <f>VLOOKUP(C16,Active!C$21:E$973,3,FALSE)</f>
        <v>-212.00018128281133</v>
      </c>
      <c r="F16" s="3" t="s">
        <v>48</v>
      </c>
      <c r="G16" s="10" t="str">
        <f t="shared" si="4"/>
        <v>46674.183</v>
      </c>
      <c r="H16" s="8">
        <f t="shared" si="5"/>
        <v>-212</v>
      </c>
      <c r="I16" s="46" t="s">
        <v>76</v>
      </c>
      <c r="J16" s="47" t="s">
        <v>77</v>
      </c>
      <c r="K16" s="46">
        <v>-212</v>
      </c>
      <c r="L16" s="46" t="s">
        <v>78</v>
      </c>
      <c r="M16" s="47" t="s">
        <v>55</v>
      </c>
      <c r="N16" s="47" t="s">
        <v>79</v>
      </c>
      <c r="O16" s="48" t="s">
        <v>74</v>
      </c>
      <c r="P16" s="48" t="s">
        <v>75</v>
      </c>
    </row>
    <row r="17" spans="1:16" ht="12.75" customHeight="1" thickBot="1" x14ac:dyDescent="0.25">
      <c r="A17" s="8" t="str">
        <f t="shared" si="0"/>
        <v> AJ 111.1322 </v>
      </c>
      <c r="B17" s="3" t="str">
        <f t="shared" si="1"/>
        <v>I</v>
      </c>
      <c r="C17" s="8">
        <f t="shared" si="2"/>
        <v>46674.184000000001</v>
      </c>
      <c r="D17" s="10" t="str">
        <f t="shared" si="3"/>
        <v>vis</v>
      </c>
      <c r="E17" s="45">
        <f>VLOOKUP(C17,Active!C$21:E$973,3,FALSE)</f>
        <v>-212.00014496814549</v>
      </c>
      <c r="F17" s="3" t="s">
        <v>48</v>
      </c>
      <c r="G17" s="10" t="str">
        <f t="shared" si="4"/>
        <v>46674.184</v>
      </c>
      <c r="H17" s="8">
        <f t="shared" si="5"/>
        <v>-212</v>
      </c>
      <c r="I17" s="46" t="s">
        <v>80</v>
      </c>
      <c r="J17" s="47" t="s">
        <v>81</v>
      </c>
      <c r="K17" s="46">
        <v>-212</v>
      </c>
      <c r="L17" s="46" t="s">
        <v>82</v>
      </c>
      <c r="M17" s="47" t="s">
        <v>55</v>
      </c>
      <c r="N17" s="47" t="s">
        <v>83</v>
      </c>
      <c r="O17" s="48" t="s">
        <v>74</v>
      </c>
      <c r="P17" s="48" t="s">
        <v>75</v>
      </c>
    </row>
    <row r="18" spans="1:16" ht="12.75" customHeight="1" thickBot="1" x14ac:dyDescent="0.25">
      <c r="A18" s="8" t="str">
        <f t="shared" si="0"/>
        <v> AJ 111.1322 </v>
      </c>
      <c r="B18" s="3" t="str">
        <f t="shared" si="1"/>
        <v>I</v>
      </c>
      <c r="C18" s="8">
        <f t="shared" si="2"/>
        <v>46894.48</v>
      </c>
      <c r="D18" s="10" t="str">
        <f t="shared" si="3"/>
        <v>vis</v>
      </c>
      <c r="E18" s="45">
        <f>VLOOKUP(C18,Active!C$21:E$973,3,FALSE)</f>
        <v>-204.00016937160078</v>
      </c>
      <c r="F18" s="3" t="s">
        <v>48</v>
      </c>
      <c r="G18" s="10" t="str">
        <f t="shared" si="4"/>
        <v>46894.480</v>
      </c>
      <c r="H18" s="8">
        <f t="shared" si="5"/>
        <v>-204</v>
      </c>
      <c r="I18" s="46" t="s">
        <v>84</v>
      </c>
      <c r="J18" s="47" t="s">
        <v>85</v>
      </c>
      <c r="K18" s="46">
        <v>-204</v>
      </c>
      <c r="L18" s="46" t="s">
        <v>78</v>
      </c>
      <c r="M18" s="47" t="s">
        <v>55</v>
      </c>
      <c r="N18" s="47" t="s">
        <v>79</v>
      </c>
      <c r="O18" s="48" t="s">
        <v>74</v>
      </c>
      <c r="P18" s="48" t="s">
        <v>75</v>
      </c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2024-02-14T03:53:08Z</dcterms:modified>
</cp:coreProperties>
</file>