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6DB1309-48FB-4101-8A35-0E144D985828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10" r:id="rId2"/>
    <sheet name="Q_fit" sheetId="2" r:id="rId3"/>
    <sheet name="A (2)" sheetId="6" r:id="rId4"/>
    <sheet name="A (5)" sheetId="4" r:id="rId5"/>
    <sheet name="BAV" sheetId="8" r:id="rId6"/>
    <sheet name="O-C Gateway" sheetId="7" r:id="rId7"/>
    <sheet name="A (old)" sheetId="9" r:id="rId8"/>
  </sheets>
  <definedNames>
    <definedName name="solver_adj" localSheetId="3" hidden="1">'A (2)'!$T$4:$T$7</definedName>
    <definedName name="solver_adj" localSheetId="4" hidden="1">'A (5)'!$E$11:$E$13</definedName>
    <definedName name="solver_adj" localSheetId="7" hidden="1">'A (old)'!$E$11:$E$13</definedName>
    <definedName name="solver_adj" localSheetId="0" hidden="1">'Active 1'!$E$11:$E$13</definedName>
    <definedName name="solver_cvg" localSheetId="3" hidden="1">0.0001</definedName>
    <definedName name="solver_cvg" localSheetId="4" hidden="1">0.0001</definedName>
    <definedName name="solver_cvg" localSheetId="7" hidden="1">0.0001</definedName>
    <definedName name="solver_cvg" localSheetId="0" hidden="1">0.0001</definedName>
    <definedName name="solver_drv" localSheetId="3" hidden="1">1</definedName>
    <definedName name="solver_drv" localSheetId="4" hidden="1">1</definedName>
    <definedName name="solver_drv" localSheetId="7" hidden="1">1</definedName>
    <definedName name="solver_drv" localSheetId="0" hidden="1">1</definedName>
    <definedName name="solver_est" localSheetId="3" hidden="1">1</definedName>
    <definedName name="solver_est" localSheetId="4" hidden="1">1</definedName>
    <definedName name="solver_est" localSheetId="7" hidden="1">1</definedName>
    <definedName name="solver_est" localSheetId="0" hidden="1">1</definedName>
    <definedName name="solver_itr" localSheetId="3" hidden="1">100</definedName>
    <definedName name="solver_itr" localSheetId="4" hidden="1">100</definedName>
    <definedName name="solver_itr" localSheetId="7" hidden="1">100</definedName>
    <definedName name="solver_itr" localSheetId="0" hidden="1">100</definedName>
    <definedName name="solver_lin" localSheetId="3" hidden="1">2</definedName>
    <definedName name="solver_lin" localSheetId="4" hidden="1">2</definedName>
    <definedName name="solver_lin" localSheetId="7" hidden="1">2</definedName>
    <definedName name="solver_lin" localSheetId="0" hidden="1">2</definedName>
    <definedName name="solver_neg" localSheetId="3" hidden="1">2</definedName>
    <definedName name="solver_neg" localSheetId="4" hidden="1">2</definedName>
    <definedName name="solver_neg" localSheetId="7" hidden="1">2</definedName>
    <definedName name="solver_neg" localSheetId="0" hidden="1">2</definedName>
    <definedName name="solver_num" localSheetId="3" hidden="1">0</definedName>
    <definedName name="solver_num" localSheetId="4" hidden="1">0</definedName>
    <definedName name="solver_num" localSheetId="7" hidden="1">0</definedName>
    <definedName name="solver_num" localSheetId="0" hidden="1">0</definedName>
    <definedName name="solver_nwt" localSheetId="3" hidden="1">1</definedName>
    <definedName name="solver_nwt" localSheetId="4" hidden="1">1</definedName>
    <definedName name="solver_nwt" localSheetId="7" hidden="1">1</definedName>
    <definedName name="solver_nwt" localSheetId="0" hidden="1">1</definedName>
    <definedName name="solver_opt" localSheetId="3" hidden="1">'A (2)'!$T$8</definedName>
    <definedName name="solver_opt" localSheetId="4" hidden="1">'A (5)'!$E$14</definedName>
    <definedName name="solver_opt" localSheetId="7" hidden="1">'A (old)'!$E$14</definedName>
    <definedName name="solver_opt" localSheetId="0" hidden="1">'Active 1'!$E$14</definedName>
    <definedName name="solver_pre" localSheetId="3" hidden="1">0.000001</definedName>
    <definedName name="solver_pre" localSheetId="4" hidden="1">0.000001</definedName>
    <definedName name="solver_pre" localSheetId="7" hidden="1">0.000001</definedName>
    <definedName name="solver_pre" localSheetId="0" hidden="1">0.000001</definedName>
    <definedName name="solver_scl" localSheetId="3" hidden="1">2</definedName>
    <definedName name="solver_scl" localSheetId="4" hidden="1">2</definedName>
    <definedName name="solver_scl" localSheetId="7" hidden="1">2</definedName>
    <definedName name="solver_scl" localSheetId="0" hidden="1">2</definedName>
    <definedName name="solver_sho" localSheetId="3" hidden="1">2</definedName>
    <definedName name="solver_sho" localSheetId="4" hidden="1">2</definedName>
    <definedName name="solver_sho" localSheetId="7" hidden="1">2</definedName>
    <definedName name="solver_sho" localSheetId="0" hidden="1">2</definedName>
    <definedName name="solver_tim" localSheetId="3" hidden="1">100</definedName>
    <definedName name="solver_tim" localSheetId="4" hidden="1">100</definedName>
    <definedName name="solver_tim" localSheetId="7" hidden="1">100</definedName>
    <definedName name="solver_tim" localSheetId="0" hidden="1">100</definedName>
    <definedName name="solver_tol" localSheetId="3" hidden="1">0.05</definedName>
    <definedName name="solver_tol" localSheetId="4" hidden="1">0.05</definedName>
    <definedName name="solver_tol" localSheetId="7" hidden="1">0.05</definedName>
    <definedName name="solver_tol" localSheetId="0" hidden="1">0.05</definedName>
    <definedName name="solver_typ" localSheetId="3" hidden="1">2</definedName>
    <definedName name="solver_typ" localSheetId="4" hidden="1">2</definedName>
    <definedName name="solver_typ" localSheetId="7" hidden="1">2</definedName>
    <definedName name="solver_typ" localSheetId="0" hidden="1">2</definedName>
    <definedName name="solver_val" localSheetId="3" hidden="1">0</definedName>
    <definedName name="solver_val" localSheetId="4" hidden="1">0</definedName>
    <definedName name="solver_val" localSheetId="7" hidden="1">0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145" i="1" l="1"/>
  <c r="F145" i="1"/>
  <c r="G145" i="1"/>
  <c r="K145" i="1"/>
  <c r="Q145" i="1"/>
  <c r="D11" i="1"/>
  <c r="D12" i="1"/>
  <c r="E144" i="1"/>
  <c r="F144" i="1"/>
  <c r="E115" i="1"/>
  <c r="F115" i="1"/>
  <c r="G115" i="1"/>
  <c r="K115" i="1"/>
  <c r="E116" i="1"/>
  <c r="F116" i="1"/>
  <c r="G116" i="1"/>
  <c r="K116" i="1"/>
  <c r="E117" i="1"/>
  <c r="F117" i="1"/>
  <c r="E118" i="1"/>
  <c r="F118" i="1"/>
  <c r="G118" i="1"/>
  <c r="E119" i="1"/>
  <c r="F119" i="1"/>
  <c r="G119" i="1"/>
  <c r="K119" i="1"/>
  <c r="E120" i="1"/>
  <c r="F120" i="1"/>
  <c r="G120" i="1"/>
  <c r="E121" i="1"/>
  <c r="F121" i="1"/>
  <c r="G121" i="1"/>
  <c r="K121" i="1"/>
  <c r="E122" i="1"/>
  <c r="F122" i="1"/>
  <c r="G122" i="1"/>
  <c r="E123" i="1"/>
  <c r="F123" i="1"/>
  <c r="G123" i="1"/>
  <c r="K123" i="1"/>
  <c r="E124" i="1"/>
  <c r="F124" i="1"/>
  <c r="G124" i="1"/>
  <c r="K124" i="1"/>
  <c r="E125" i="1"/>
  <c r="F125" i="1"/>
  <c r="G125" i="1"/>
  <c r="K125" i="1"/>
  <c r="E126" i="1"/>
  <c r="F126" i="1"/>
  <c r="G126" i="1"/>
  <c r="J126" i="1"/>
  <c r="E127" i="1"/>
  <c r="F127" i="1"/>
  <c r="G127" i="1"/>
  <c r="K127" i="1"/>
  <c r="E128" i="1"/>
  <c r="F128" i="1"/>
  <c r="G128" i="1"/>
  <c r="K128" i="1"/>
  <c r="E129" i="1"/>
  <c r="F129" i="1"/>
  <c r="G129" i="1"/>
  <c r="K129" i="1"/>
  <c r="E130" i="1"/>
  <c r="F130" i="1"/>
  <c r="G130" i="1"/>
  <c r="E131" i="1"/>
  <c r="F131" i="1"/>
  <c r="P131" i="1"/>
  <c r="E132" i="1"/>
  <c r="F132" i="1"/>
  <c r="E133" i="1"/>
  <c r="F133" i="1"/>
  <c r="G133" i="1"/>
  <c r="K133" i="1"/>
  <c r="E134" i="1"/>
  <c r="F134" i="1"/>
  <c r="G134" i="1"/>
  <c r="K134" i="1"/>
  <c r="E135" i="1"/>
  <c r="F135" i="1"/>
  <c r="G135" i="1"/>
  <c r="K135" i="1"/>
  <c r="E136" i="1"/>
  <c r="F136" i="1"/>
  <c r="G136" i="1"/>
  <c r="E137" i="1"/>
  <c r="F137" i="1"/>
  <c r="G137" i="1"/>
  <c r="K137" i="1"/>
  <c r="E138" i="1"/>
  <c r="F138" i="1"/>
  <c r="G138" i="1"/>
  <c r="E139" i="1"/>
  <c r="F139" i="1"/>
  <c r="G139" i="1"/>
  <c r="K139" i="1"/>
  <c r="E140" i="1"/>
  <c r="F140" i="1"/>
  <c r="G140" i="1"/>
  <c r="E141" i="1"/>
  <c r="F141" i="1"/>
  <c r="G141" i="1"/>
  <c r="K141" i="1"/>
  <c r="E142" i="1"/>
  <c r="F142" i="1"/>
  <c r="E143" i="1"/>
  <c r="F143" i="1"/>
  <c r="G143" i="1"/>
  <c r="D13" i="1"/>
  <c r="W34" i="1"/>
  <c r="Q144" i="1"/>
  <c r="Q117" i="1"/>
  <c r="Q131" i="1"/>
  <c r="Q132" i="1"/>
  <c r="Q133" i="1"/>
  <c r="Q136" i="1"/>
  <c r="Q137" i="1"/>
  <c r="P138" i="1"/>
  <c r="Q138" i="1"/>
  <c r="Q139" i="1"/>
  <c r="Q140" i="1"/>
  <c r="Q141" i="1"/>
  <c r="Q142" i="1"/>
  <c r="Q143" i="1"/>
  <c r="Q135" i="1"/>
  <c r="Q122" i="1"/>
  <c r="Q127" i="1"/>
  <c r="Q130" i="1"/>
  <c r="Q129" i="1"/>
  <c r="Q120" i="1"/>
  <c r="Q128" i="1"/>
  <c r="E36" i="6"/>
  <c r="F36" i="6"/>
  <c r="G36" i="6"/>
  <c r="J36" i="6"/>
  <c r="E37" i="6"/>
  <c r="F37" i="6"/>
  <c r="G37" i="6"/>
  <c r="J37" i="6"/>
  <c r="E38" i="6"/>
  <c r="F38" i="6"/>
  <c r="G38" i="6"/>
  <c r="J38" i="6"/>
  <c r="E39" i="6"/>
  <c r="F39" i="6"/>
  <c r="G39" i="6"/>
  <c r="E40" i="6"/>
  <c r="F40" i="6"/>
  <c r="G40" i="6"/>
  <c r="E41" i="6"/>
  <c r="F41" i="6"/>
  <c r="G41" i="6"/>
  <c r="E42" i="6"/>
  <c r="F42" i="6"/>
  <c r="G42" i="6"/>
  <c r="E43" i="6"/>
  <c r="F43" i="6"/>
  <c r="G43" i="6"/>
  <c r="I43" i="6"/>
  <c r="E44" i="6"/>
  <c r="F44" i="6"/>
  <c r="G44" i="6"/>
  <c r="E45" i="6"/>
  <c r="F45" i="6"/>
  <c r="G45" i="6"/>
  <c r="E46" i="6"/>
  <c r="F46" i="6"/>
  <c r="G46" i="6"/>
  <c r="E47" i="6"/>
  <c r="F47" i="6"/>
  <c r="G47" i="6"/>
  <c r="E48" i="6"/>
  <c r="F48" i="6"/>
  <c r="G48" i="6"/>
  <c r="E49" i="6"/>
  <c r="F49" i="6"/>
  <c r="G49" i="6"/>
  <c r="E50" i="6"/>
  <c r="F50" i="6"/>
  <c r="G50" i="6"/>
  <c r="E51" i="6"/>
  <c r="F51" i="6"/>
  <c r="G51" i="6"/>
  <c r="E52" i="6"/>
  <c r="F52" i="6"/>
  <c r="G52" i="6"/>
  <c r="E53" i="6"/>
  <c r="F53" i="6"/>
  <c r="G53" i="6"/>
  <c r="E54" i="6"/>
  <c r="F54" i="6"/>
  <c r="G54" i="6"/>
  <c r="K54" i="6"/>
  <c r="E56" i="6"/>
  <c r="F56" i="6"/>
  <c r="G56" i="6"/>
  <c r="E57" i="6"/>
  <c r="F57" i="6"/>
  <c r="G57" i="6"/>
  <c r="E58" i="6"/>
  <c r="F58" i="6"/>
  <c r="G58" i="6"/>
  <c r="E59" i="6"/>
  <c r="F59" i="6"/>
  <c r="G59" i="6"/>
  <c r="E60" i="6"/>
  <c r="F60" i="6"/>
  <c r="G60" i="6"/>
  <c r="E61" i="6"/>
  <c r="F61" i="6"/>
  <c r="G61" i="6"/>
  <c r="E62" i="6"/>
  <c r="F62" i="6"/>
  <c r="G62" i="6"/>
  <c r="E63" i="6"/>
  <c r="F63" i="6"/>
  <c r="G63" i="6"/>
  <c r="E64" i="6"/>
  <c r="F64" i="6"/>
  <c r="G64" i="6"/>
  <c r="E65" i="6"/>
  <c r="F65" i="6"/>
  <c r="G65" i="6"/>
  <c r="E66" i="6"/>
  <c r="F66" i="6"/>
  <c r="G66" i="6"/>
  <c r="E67" i="6"/>
  <c r="F67" i="6"/>
  <c r="G67" i="6"/>
  <c r="E68" i="6"/>
  <c r="F68" i="6"/>
  <c r="G68" i="6"/>
  <c r="E69" i="6"/>
  <c r="F69" i="6"/>
  <c r="G69" i="6"/>
  <c r="E70" i="6"/>
  <c r="F70" i="6"/>
  <c r="G70" i="6"/>
  <c r="E71" i="6"/>
  <c r="F71" i="6"/>
  <c r="G71" i="6"/>
  <c r="E72" i="6"/>
  <c r="F72" i="6"/>
  <c r="G72" i="6"/>
  <c r="E73" i="6"/>
  <c r="F73" i="6"/>
  <c r="G73" i="6"/>
  <c r="E74" i="6"/>
  <c r="F74" i="6"/>
  <c r="G74" i="6"/>
  <c r="E75" i="6"/>
  <c r="F75" i="6"/>
  <c r="G75" i="6"/>
  <c r="E76" i="6"/>
  <c r="F76" i="6"/>
  <c r="G76" i="6"/>
  <c r="E77" i="6"/>
  <c r="F77" i="6"/>
  <c r="G77" i="6"/>
  <c r="E78" i="6"/>
  <c r="F78" i="6"/>
  <c r="G78" i="6"/>
  <c r="E79" i="6"/>
  <c r="F79" i="6"/>
  <c r="G79" i="6"/>
  <c r="E80" i="6"/>
  <c r="F80" i="6"/>
  <c r="G80" i="6"/>
  <c r="E81" i="6"/>
  <c r="F81" i="6"/>
  <c r="G81" i="6"/>
  <c r="E82" i="6"/>
  <c r="F82" i="6"/>
  <c r="G82" i="6"/>
  <c r="E83" i="6"/>
  <c r="F83" i="6"/>
  <c r="G83" i="6"/>
  <c r="E84" i="6"/>
  <c r="F84" i="6"/>
  <c r="G84" i="6"/>
  <c r="E85" i="6"/>
  <c r="F85" i="6"/>
  <c r="G85" i="6"/>
  <c r="J85" i="6"/>
  <c r="E86" i="6"/>
  <c r="F86" i="6"/>
  <c r="G86" i="6"/>
  <c r="E87" i="6"/>
  <c r="F87" i="6"/>
  <c r="G87" i="6"/>
  <c r="E88" i="6"/>
  <c r="F88" i="6"/>
  <c r="G88" i="6"/>
  <c r="E89" i="6"/>
  <c r="F89" i="6"/>
  <c r="G89" i="6"/>
  <c r="E90" i="6"/>
  <c r="F90" i="6"/>
  <c r="G90" i="6"/>
  <c r="E91" i="6"/>
  <c r="F91" i="6"/>
  <c r="G91" i="6"/>
  <c r="E92" i="6"/>
  <c r="F92" i="6"/>
  <c r="G92" i="6"/>
  <c r="E93" i="6"/>
  <c r="F93" i="6"/>
  <c r="G93" i="6"/>
  <c r="E94" i="6"/>
  <c r="F94" i="6"/>
  <c r="G94" i="6"/>
  <c r="J94" i="6"/>
  <c r="E95" i="6"/>
  <c r="F95" i="6"/>
  <c r="G95" i="6"/>
  <c r="E96" i="6"/>
  <c r="F96" i="6"/>
  <c r="G96" i="6"/>
  <c r="E97" i="6"/>
  <c r="F97" i="6"/>
  <c r="G97" i="6"/>
  <c r="E98" i="6"/>
  <c r="F98" i="6"/>
  <c r="G98" i="6"/>
  <c r="E99" i="6"/>
  <c r="F99" i="6"/>
  <c r="G99" i="6"/>
  <c r="E100" i="6"/>
  <c r="F100" i="6"/>
  <c r="G100" i="6"/>
  <c r="E101" i="6"/>
  <c r="F101" i="6"/>
  <c r="G101" i="6"/>
  <c r="K101" i="6"/>
  <c r="E102" i="6"/>
  <c r="F102" i="6"/>
  <c r="G102" i="6"/>
  <c r="K102" i="6"/>
  <c r="E103" i="6"/>
  <c r="F103" i="6"/>
  <c r="G103" i="6"/>
  <c r="K103" i="6"/>
  <c r="E104" i="6"/>
  <c r="F104" i="6"/>
  <c r="G104" i="6"/>
  <c r="E105" i="6"/>
  <c r="F105" i="6"/>
  <c r="G105" i="6"/>
  <c r="E106" i="6"/>
  <c r="F106" i="6"/>
  <c r="G106" i="6"/>
  <c r="E107" i="6"/>
  <c r="F107" i="6"/>
  <c r="G107" i="6"/>
  <c r="K107" i="6"/>
  <c r="E108" i="6"/>
  <c r="F108" i="6"/>
  <c r="G108" i="6"/>
  <c r="K108" i="6"/>
  <c r="E109" i="6"/>
  <c r="F109" i="6"/>
  <c r="G109" i="6"/>
  <c r="K109" i="6"/>
  <c r="E110" i="6"/>
  <c r="F110" i="6"/>
  <c r="G110" i="6"/>
  <c r="K110" i="6"/>
  <c r="E111" i="6"/>
  <c r="F111" i="6"/>
  <c r="G111" i="6"/>
  <c r="K111" i="6"/>
  <c r="E112" i="6"/>
  <c r="F112" i="6"/>
  <c r="G112" i="6"/>
  <c r="K112" i="6"/>
  <c r="E113" i="6"/>
  <c r="F113" i="6"/>
  <c r="G113" i="6"/>
  <c r="E114" i="6"/>
  <c r="F114" i="6"/>
  <c r="G114" i="6"/>
  <c r="K114" i="6"/>
  <c r="E115" i="6"/>
  <c r="F115" i="6"/>
  <c r="G115" i="6"/>
  <c r="E116" i="6"/>
  <c r="F116" i="6"/>
  <c r="G116" i="6"/>
  <c r="K116" i="6"/>
  <c r="E117" i="6"/>
  <c r="F117" i="6"/>
  <c r="G117" i="6"/>
  <c r="E118" i="6"/>
  <c r="F118" i="6"/>
  <c r="G118" i="6"/>
  <c r="K118" i="6"/>
  <c r="E119" i="6"/>
  <c r="F119" i="6"/>
  <c r="G119" i="6"/>
  <c r="K119" i="6"/>
  <c r="E120" i="6"/>
  <c r="F120" i="6"/>
  <c r="G120" i="6"/>
  <c r="K120" i="6"/>
  <c r="E121" i="6"/>
  <c r="F121" i="6"/>
  <c r="G121" i="6"/>
  <c r="K121" i="6"/>
  <c r="E122" i="6"/>
  <c r="F122" i="6"/>
  <c r="G122" i="6"/>
  <c r="K122" i="6"/>
  <c r="E123" i="6"/>
  <c r="F123" i="6"/>
  <c r="G123" i="6"/>
  <c r="J123" i="6"/>
  <c r="E124" i="6"/>
  <c r="F124" i="6"/>
  <c r="G124" i="6"/>
  <c r="K124" i="6"/>
  <c r="E55" i="6"/>
  <c r="F55" i="6"/>
  <c r="E27" i="6"/>
  <c r="F27" i="6"/>
  <c r="G27" i="6"/>
  <c r="J27" i="6"/>
  <c r="Q27" i="6"/>
  <c r="E28" i="6"/>
  <c r="F28" i="6"/>
  <c r="G28" i="6"/>
  <c r="J28" i="6"/>
  <c r="Q28" i="6"/>
  <c r="E29" i="6"/>
  <c r="F29" i="6"/>
  <c r="G29" i="6"/>
  <c r="J29" i="6"/>
  <c r="Q29" i="6"/>
  <c r="E30" i="6"/>
  <c r="F30" i="6"/>
  <c r="G30" i="6"/>
  <c r="J30" i="6"/>
  <c r="Q30" i="6"/>
  <c r="E32" i="6"/>
  <c r="F32" i="6"/>
  <c r="G32" i="6"/>
  <c r="J32" i="6"/>
  <c r="Q32" i="6"/>
  <c r="E33" i="6"/>
  <c r="F33" i="6"/>
  <c r="G33" i="6"/>
  <c r="J33" i="6"/>
  <c r="Q33" i="6"/>
  <c r="E34" i="6"/>
  <c r="F34" i="6"/>
  <c r="G34" i="6"/>
  <c r="J34" i="6"/>
  <c r="Q34" i="6"/>
  <c r="E35" i="6"/>
  <c r="F35" i="6"/>
  <c r="G35" i="6"/>
  <c r="J35" i="6"/>
  <c r="Q35" i="6"/>
  <c r="Q36" i="6"/>
  <c r="Q37" i="6"/>
  <c r="Q38" i="6"/>
  <c r="Q43" i="6"/>
  <c r="Q54" i="6"/>
  <c r="Q85" i="6"/>
  <c r="Q94" i="6"/>
  <c r="Q101" i="6"/>
  <c r="Q102" i="6"/>
  <c r="Q103" i="6"/>
  <c r="Q107" i="6"/>
  <c r="Q108" i="6"/>
  <c r="Q109" i="6"/>
  <c r="Q110" i="6"/>
  <c r="Q111" i="6"/>
  <c r="Q112" i="6"/>
  <c r="Q114" i="6"/>
  <c r="Q116" i="6"/>
  <c r="Q118" i="6"/>
  <c r="Q119" i="6"/>
  <c r="Q120" i="6"/>
  <c r="Q121" i="6"/>
  <c r="Q122" i="6"/>
  <c r="Q123" i="6"/>
  <c r="Q124" i="6"/>
  <c r="E31" i="6"/>
  <c r="A9" i="2"/>
  <c r="C9" i="2" s="1"/>
  <c r="D21" i="2"/>
  <c r="F21" i="2" s="1"/>
  <c r="I21" i="2"/>
  <c r="B10" i="2"/>
  <c r="E42" i="1"/>
  <c r="F42" i="1"/>
  <c r="G42" i="1"/>
  <c r="K42" i="1"/>
  <c r="E83" i="1"/>
  <c r="F83" i="1"/>
  <c r="G83" i="1"/>
  <c r="K83" i="1"/>
  <c r="E84" i="1"/>
  <c r="F84" i="1"/>
  <c r="G84" i="1"/>
  <c r="J84" i="1"/>
  <c r="E85" i="1"/>
  <c r="F85" i="1"/>
  <c r="G85" i="1"/>
  <c r="J85" i="1"/>
  <c r="E107" i="1"/>
  <c r="F107" i="1"/>
  <c r="G107" i="1"/>
  <c r="K107" i="1"/>
  <c r="E108" i="1"/>
  <c r="F108" i="1"/>
  <c r="G108" i="1"/>
  <c r="K108" i="1"/>
  <c r="E109" i="1"/>
  <c r="F109" i="1"/>
  <c r="G109" i="1"/>
  <c r="E86" i="1"/>
  <c r="F86" i="1"/>
  <c r="G86" i="1"/>
  <c r="E87" i="1"/>
  <c r="F87" i="1"/>
  <c r="G87" i="1"/>
  <c r="J87" i="1"/>
  <c r="E88" i="1"/>
  <c r="F88" i="1"/>
  <c r="G88" i="1"/>
  <c r="J88" i="1"/>
  <c r="E110" i="1"/>
  <c r="F110" i="1"/>
  <c r="G110" i="1"/>
  <c r="K110" i="1"/>
  <c r="E111" i="1"/>
  <c r="F111" i="1"/>
  <c r="G111" i="1"/>
  <c r="K111" i="1"/>
  <c r="E112" i="1"/>
  <c r="F112" i="1"/>
  <c r="G112" i="1"/>
  <c r="K112" i="1"/>
  <c r="E113" i="1"/>
  <c r="F113" i="1"/>
  <c r="G113" i="1"/>
  <c r="K113" i="1"/>
  <c r="E114" i="1"/>
  <c r="F114" i="1"/>
  <c r="G114" i="1"/>
  <c r="K114" i="1"/>
  <c r="E89" i="1"/>
  <c r="F89" i="1"/>
  <c r="G89" i="1"/>
  <c r="E90" i="1"/>
  <c r="F90" i="1"/>
  <c r="G90" i="1"/>
  <c r="I90" i="1"/>
  <c r="E91" i="1"/>
  <c r="F91" i="1"/>
  <c r="G91" i="1"/>
  <c r="E98" i="1"/>
  <c r="F98" i="1"/>
  <c r="G98" i="1"/>
  <c r="E99" i="1"/>
  <c r="F99" i="1"/>
  <c r="G99" i="1"/>
  <c r="E100" i="1"/>
  <c r="F100" i="1"/>
  <c r="G100" i="1"/>
  <c r="I100" i="1"/>
  <c r="E101" i="1"/>
  <c r="F101" i="1"/>
  <c r="E102" i="1"/>
  <c r="F102" i="1"/>
  <c r="G102" i="1"/>
  <c r="E103" i="1"/>
  <c r="F103" i="1"/>
  <c r="G103" i="1"/>
  <c r="E104" i="1"/>
  <c r="F104" i="1"/>
  <c r="G104" i="1"/>
  <c r="K104" i="1"/>
  <c r="E105" i="1"/>
  <c r="F105" i="1"/>
  <c r="G105" i="1"/>
  <c r="I105" i="1"/>
  <c r="E106" i="1"/>
  <c r="F106" i="1"/>
  <c r="G106" i="1"/>
  <c r="E9" i="1"/>
  <c r="D9" i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J26" i="1"/>
  <c r="E27" i="1"/>
  <c r="F27" i="1"/>
  <c r="G27" i="1"/>
  <c r="J27" i="1"/>
  <c r="E21" i="1"/>
  <c r="F21" i="1"/>
  <c r="G21" i="1"/>
  <c r="J21" i="1"/>
  <c r="E78" i="1"/>
  <c r="F78" i="1"/>
  <c r="G78" i="1"/>
  <c r="K78" i="1"/>
  <c r="E81" i="1"/>
  <c r="F81" i="1"/>
  <c r="G81" i="1"/>
  <c r="K81" i="1"/>
  <c r="E82" i="1"/>
  <c r="F82" i="1"/>
  <c r="G82" i="1"/>
  <c r="K82" i="1"/>
  <c r="E29" i="1"/>
  <c r="F29" i="1"/>
  <c r="G29" i="1"/>
  <c r="J29" i="1"/>
  <c r="E30" i="1"/>
  <c r="F30" i="1"/>
  <c r="G30" i="1"/>
  <c r="J30" i="1"/>
  <c r="E31" i="1"/>
  <c r="F31" i="1"/>
  <c r="G31" i="1"/>
  <c r="J31" i="1"/>
  <c r="E32" i="1"/>
  <c r="F32" i="1"/>
  <c r="G32" i="1"/>
  <c r="J32" i="1"/>
  <c r="E33" i="1"/>
  <c r="F33" i="1"/>
  <c r="G33" i="1"/>
  <c r="J33" i="1"/>
  <c r="E34" i="1"/>
  <c r="F34" i="1"/>
  <c r="G34" i="1"/>
  <c r="J34" i="1"/>
  <c r="E35" i="1"/>
  <c r="F35" i="1"/>
  <c r="G35" i="1"/>
  <c r="J35" i="1"/>
  <c r="E36" i="1"/>
  <c r="F36" i="1"/>
  <c r="G36" i="1"/>
  <c r="J36" i="1"/>
  <c r="E37" i="1"/>
  <c r="F37" i="1"/>
  <c r="G37" i="1"/>
  <c r="J37" i="1"/>
  <c r="E38" i="1"/>
  <c r="F38" i="1"/>
  <c r="G38" i="1"/>
  <c r="J38" i="1"/>
  <c r="E39" i="1"/>
  <c r="F39" i="1"/>
  <c r="G39" i="1"/>
  <c r="J39" i="1"/>
  <c r="E41" i="1"/>
  <c r="F41" i="1"/>
  <c r="G41" i="1"/>
  <c r="J41" i="1"/>
  <c r="E55" i="1"/>
  <c r="F55" i="1"/>
  <c r="G55" i="1"/>
  <c r="J55" i="1"/>
  <c r="E56" i="1"/>
  <c r="F56" i="1"/>
  <c r="G56" i="1"/>
  <c r="J56" i="1"/>
  <c r="E62" i="1"/>
  <c r="F62" i="1"/>
  <c r="G62" i="1"/>
  <c r="J62" i="1"/>
  <c r="E63" i="1"/>
  <c r="F63" i="1"/>
  <c r="G63" i="1"/>
  <c r="J63" i="1"/>
  <c r="E64" i="1"/>
  <c r="F64" i="1"/>
  <c r="G64" i="1"/>
  <c r="J64" i="1"/>
  <c r="E65" i="1"/>
  <c r="F65" i="1"/>
  <c r="G65" i="1"/>
  <c r="J65" i="1"/>
  <c r="E68" i="1"/>
  <c r="F68" i="1"/>
  <c r="G68" i="1"/>
  <c r="J68" i="1"/>
  <c r="E67" i="1"/>
  <c r="F67" i="1"/>
  <c r="G67" i="1"/>
  <c r="J67" i="1"/>
  <c r="E69" i="1"/>
  <c r="F69" i="1"/>
  <c r="G69" i="1"/>
  <c r="J69" i="1"/>
  <c r="E70" i="1"/>
  <c r="F70" i="1"/>
  <c r="G70" i="1"/>
  <c r="J70" i="1"/>
  <c r="E71" i="1"/>
  <c r="F71" i="1"/>
  <c r="G71" i="1"/>
  <c r="J71" i="1"/>
  <c r="E75" i="1"/>
  <c r="F75" i="1"/>
  <c r="G75" i="1"/>
  <c r="J75" i="1"/>
  <c r="E77" i="1"/>
  <c r="F77" i="1"/>
  <c r="G77" i="1"/>
  <c r="J77" i="1"/>
  <c r="I89" i="1"/>
  <c r="E40" i="1"/>
  <c r="F40" i="1"/>
  <c r="G40" i="1"/>
  <c r="K40" i="1"/>
  <c r="E47" i="1"/>
  <c r="F47" i="1"/>
  <c r="G47" i="1"/>
  <c r="K47" i="1"/>
  <c r="E54" i="1"/>
  <c r="F54" i="1"/>
  <c r="G54" i="1"/>
  <c r="K54" i="1"/>
  <c r="E57" i="1"/>
  <c r="F57" i="1"/>
  <c r="G57" i="1"/>
  <c r="K57" i="1"/>
  <c r="E58" i="1"/>
  <c r="F58" i="1"/>
  <c r="G58" i="1"/>
  <c r="K58" i="1"/>
  <c r="E59" i="1"/>
  <c r="F59" i="1"/>
  <c r="G59" i="1"/>
  <c r="K59" i="1"/>
  <c r="E60" i="1"/>
  <c r="F60" i="1"/>
  <c r="G60" i="1"/>
  <c r="K60" i="1"/>
  <c r="E52" i="1"/>
  <c r="F52" i="1"/>
  <c r="G52" i="1"/>
  <c r="K52" i="1"/>
  <c r="E61" i="1"/>
  <c r="F61" i="1"/>
  <c r="G61" i="1"/>
  <c r="K61" i="1"/>
  <c r="E66" i="1"/>
  <c r="F66" i="1"/>
  <c r="G66" i="1"/>
  <c r="K66" i="1"/>
  <c r="E73" i="1"/>
  <c r="F73" i="1"/>
  <c r="G73" i="1"/>
  <c r="K73" i="1"/>
  <c r="E74" i="1"/>
  <c r="F74" i="1"/>
  <c r="G74" i="1"/>
  <c r="K74" i="1"/>
  <c r="E79" i="1"/>
  <c r="F79" i="1"/>
  <c r="G79" i="1"/>
  <c r="K79" i="1"/>
  <c r="E76" i="1"/>
  <c r="F76" i="1"/>
  <c r="E72" i="1"/>
  <c r="F72" i="1"/>
  <c r="G72" i="1"/>
  <c r="K72" i="1"/>
  <c r="E80" i="1"/>
  <c r="F80" i="1"/>
  <c r="G80" i="1"/>
  <c r="K80" i="1"/>
  <c r="K86" i="1"/>
  <c r="I109" i="1"/>
  <c r="I118" i="1"/>
  <c r="K91" i="1"/>
  <c r="E28" i="1"/>
  <c r="F28" i="1"/>
  <c r="G28" i="1"/>
  <c r="J28" i="1"/>
  <c r="I103" i="1"/>
  <c r="E43" i="1"/>
  <c r="F43" i="1"/>
  <c r="G43" i="1"/>
  <c r="K43" i="1"/>
  <c r="E44" i="1"/>
  <c r="F44" i="1"/>
  <c r="G44" i="1"/>
  <c r="K44" i="1"/>
  <c r="E45" i="1"/>
  <c r="F45" i="1"/>
  <c r="G45" i="1"/>
  <c r="K45" i="1"/>
  <c r="E46" i="1"/>
  <c r="F46" i="1"/>
  <c r="G46" i="1"/>
  <c r="K46" i="1"/>
  <c r="E48" i="1"/>
  <c r="F48" i="1"/>
  <c r="G48" i="1"/>
  <c r="K48" i="1"/>
  <c r="E49" i="1"/>
  <c r="F49" i="1"/>
  <c r="G49" i="1"/>
  <c r="K49" i="1"/>
  <c r="E50" i="1"/>
  <c r="F50" i="1"/>
  <c r="G50" i="1"/>
  <c r="K50" i="1"/>
  <c r="E51" i="1"/>
  <c r="F51" i="1"/>
  <c r="G51" i="1"/>
  <c r="K51" i="1"/>
  <c r="E53" i="1"/>
  <c r="F53" i="1"/>
  <c r="G53" i="1"/>
  <c r="K53" i="1"/>
  <c r="I106" i="1"/>
  <c r="E92" i="1"/>
  <c r="F92" i="1"/>
  <c r="G92" i="1"/>
  <c r="I92" i="1"/>
  <c r="E93" i="1"/>
  <c r="F93" i="1"/>
  <c r="E94" i="1"/>
  <c r="F94" i="1"/>
  <c r="G94" i="1"/>
  <c r="I94" i="1"/>
  <c r="E95" i="1"/>
  <c r="F95" i="1"/>
  <c r="G95" i="1"/>
  <c r="I95" i="1"/>
  <c r="E96" i="1"/>
  <c r="F96" i="1"/>
  <c r="G96" i="1"/>
  <c r="I96" i="1"/>
  <c r="E97" i="1"/>
  <c r="F97" i="1"/>
  <c r="I98" i="1"/>
  <c r="I99" i="1"/>
  <c r="I102" i="1"/>
  <c r="D11" i="9"/>
  <c r="W15" i="9" s="1"/>
  <c r="D12" i="9"/>
  <c r="W27" i="9" s="1"/>
  <c r="W4" i="9"/>
  <c r="D13" i="9"/>
  <c r="W2" i="9"/>
  <c r="D9" i="9"/>
  <c r="E9" i="9"/>
  <c r="W11" i="9"/>
  <c r="W14" i="9"/>
  <c r="G16" i="9"/>
  <c r="G17" i="9" s="1"/>
  <c r="C17" i="9"/>
  <c r="W17" i="9"/>
  <c r="W19" i="9"/>
  <c r="W20" i="9"/>
  <c r="E21" i="9"/>
  <c r="F21" i="9"/>
  <c r="Q21" i="9"/>
  <c r="E22" i="9"/>
  <c r="F22" i="9"/>
  <c r="G22" i="9"/>
  <c r="H22" i="9"/>
  <c r="Q22" i="9"/>
  <c r="W22" i="9"/>
  <c r="E23" i="9"/>
  <c r="F23" i="9"/>
  <c r="Q23" i="9"/>
  <c r="W23" i="9"/>
  <c r="E24" i="9"/>
  <c r="F24" i="9"/>
  <c r="Q24" i="9"/>
  <c r="W24" i="9"/>
  <c r="E25" i="9"/>
  <c r="F25" i="9"/>
  <c r="Q25" i="9"/>
  <c r="W25" i="9"/>
  <c r="E26" i="9"/>
  <c r="F26" i="9"/>
  <c r="G26" i="9"/>
  <c r="H26" i="9"/>
  <c r="P26" i="9"/>
  <c r="Q26" i="9"/>
  <c r="E27" i="9"/>
  <c r="F27" i="9"/>
  <c r="Q27" i="9"/>
  <c r="E28" i="9"/>
  <c r="F28" i="9"/>
  <c r="G28" i="9"/>
  <c r="K28" i="9"/>
  <c r="Q28" i="9"/>
  <c r="W28" i="9"/>
  <c r="E29" i="9"/>
  <c r="F29" i="9"/>
  <c r="G29" i="9"/>
  <c r="K29" i="9"/>
  <c r="Q29" i="9"/>
  <c r="E30" i="9"/>
  <c r="F30" i="9"/>
  <c r="P30" i="9"/>
  <c r="R30" i="9" s="1"/>
  <c r="Q30" i="9"/>
  <c r="W30" i="9"/>
  <c r="E31" i="9"/>
  <c r="F31" i="9"/>
  <c r="Q31" i="9"/>
  <c r="E32" i="9"/>
  <c r="F32" i="9"/>
  <c r="Q32" i="9"/>
  <c r="E33" i="9"/>
  <c r="F33" i="9"/>
  <c r="G33" i="9"/>
  <c r="K33" i="9"/>
  <c r="Q33" i="9"/>
  <c r="E34" i="9"/>
  <c r="F34" i="9"/>
  <c r="Q34" i="9"/>
  <c r="E35" i="9"/>
  <c r="F35" i="9"/>
  <c r="Q35" i="9"/>
  <c r="E36" i="9"/>
  <c r="F36" i="9"/>
  <c r="Q36" i="9"/>
  <c r="E37" i="9"/>
  <c r="F37" i="9"/>
  <c r="G37" i="9"/>
  <c r="K37" i="9"/>
  <c r="Q37" i="9"/>
  <c r="E38" i="9"/>
  <c r="F38" i="9"/>
  <c r="Q38" i="9"/>
  <c r="E39" i="9"/>
  <c r="F39" i="9"/>
  <c r="Q39" i="9"/>
  <c r="E40" i="9"/>
  <c r="F40" i="9"/>
  <c r="Q40" i="9"/>
  <c r="E41" i="9"/>
  <c r="F41" i="9"/>
  <c r="G41" i="9"/>
  <c r="K41" i="9"/>
  <c r="Q41" i="9"/>
  <c r="E42" i="9"/>
  <c r="F42" i="9"/>
  <c r="Q42" i="9"/>
  <c r="E43" i="9"/>
  <c r="F43" i="9"/>
  <c r="P43" i="9"/>
  <c r="R43" i="9"/>
  <c r="T43" i="9" s="1"/>
  <c r="Q43" i="9"/>
  <c r="E44" i="9"/>
  <c r="F44" i="9"/>
  <c r="Q44" i="9"/>
  <c r="E45" i="9"/>
  <c r="F45" i="9"/>
  <c r="G45" i="9"/>
  <c r="N45" i="9"/>
  <c r="Q45" i="9"/>
  <c r="E46" i="9"/>
  <c r="F46" i="9"/>
  <c r="Q46" i="9"/>
  <c r="E47" i="9"/>
  <c r="F47" i="9"/>
  <c r="Q47" i="9"/>
  <c r="E48" i="9"/>
  <c r="F48" i="9"/>
  <c r="Q48" i="9"/>
  <c r="E49" i="9"/>
  <c r="F49" i="9"/>
  <c r="G49" i="9"/>
  <c r="N49" i="9"/>
  <c r="Q49" i="9"/>
  <c r="E50" i="9"/>
  <c r="F50" i="9"/>
  <c r="Q50" i="9"/>
  <c r="E51" i="9"/>
  <c r="F51" i="9"/>
  <c r="Q51" i="9"/>
  <c r="E52" i="9"/>
  <c r="F52" i="9"/>
  <c r="Q52" i="9"/>
  <c r="E53" i="9"/>
  <c r="F53" i="9"/>
  <c r="G53" i="9"/>
  <c r="K53" i="9"/>
  <c r="Q53" i="9"/>
  <c r="E54" i="9"/>
  <c r="F54" i="9"/>
  <c r="Q54" i="9"/>
  <c r="E55" i="9"/>
  <c r="F55" i="9"/>
  <c r="Q55" i="9"/>
  <c r="E56" i="9"/>
  <c r="F56" i="9"/>
  <c r="Q56" i="9"/>
  <c r="E57" i="9"/>
  <c r="F57" i="9"/>
  <c r="G57" i="9"/>
  <c r="K57" i="9"/>
  <c r="Q57" i="9"/>
  <c r="E58" i="9"/>
  <c r="F58" i="9"/>
  <c r="Q58" i="9"/>
  <c r="E59" i="9"/>
  <c r="F59" i="9"/>
  <c r="Q59" i="9"/>
  <c r="E60" i="9"/>
  <c r="F60" i="9"/>
  <c r="P60" i="9"/>
  <c r="Q60" i="9"/>
  <c r="E61" i="9"/>
  <c r="F61" i="9"/>
  <c r="G61" i="9"/>
  <c r="K61" i="9"/>
  <c r="Q61" i="9"/>
  <c r="E62" i="9"/>
  <c r="F62" i="9"/>
  <c r="Q62" i="9"/>
  <c r="E63" i="9"/>
  <c r="F63" i="9"/>
  <c r="G63" i="9"/>
  <c r="K63" i="9"/>
  <c r="Q63" i="9"/>
  <c r="E64" i="9"/>
  <c r="F64" i="9"/>
  <c r="Q64" i="9"/>
  <c r="E65" i="9"/>
  <c r="F65" i="9"/>
  <c r="G65" i="9"/>
  <c r="K65" i="9"/>
  <c r="Q65" i="9"/>
  <c r="E66" i="9"/>
  <c r="F66" i="9"/>
  <c r="Q66" i="9"/>
  <c r="E67" i="9"/>
  <c r="F67" i="9"/>
  <c r="Q67" i="9"/>
  <c r="E68" i="9"/>
  <c r="F68" i="9"/>
  <c r="Q68" i="9"/>
  <c r="E69" i="9"/>
  <c r="F69" i="9"/>
  <c r="G69" i="9"/>
  <c r="K69" i="9"/>
  <c r="Q69" i="9"/>
  <c r="E70" i="9"/>
  <c r="F70" i="9"/>
  <c r="Q70" i="9"/>
  <c r="E71" i="9"/>
  <c r="F71" i="9"/>
  <c r="Q71" i="9"/>
  <c r="E72" i="9"/>
  <c r="F72" i="9"/>
  <c r="Q72" i="9"/>
  <c r="E73" i="9"/>
  <c r="F73" i="9"/>
  <c r="G73" i="9"/>
  <c r="I73" i="9"/>
  <c r="Q73" i="9"/>
  <c r="E74" i="9"/>
  <c r="F74" i="9"/>
  <c r="Q74" i="9"/>
  <c r="E75" i="9"/>
  <c r="F75" i="9"/>
  <c r="Q75" i="9"/>
  <c r="E76" i="9"/>
  <c r="F76" i="9"/>
  <c r="Q76" i="9"/>
  <c r="E77" i="9"/>
  <c r="F77" i="9"/>
  <c r="G77" i="9"/>
  <c r="K77" i="9"/>
  <c r="Q77" i="9"/>
  <c r="E78" i="9"/>
  <c r="F78" i="9"/>
  <c r="Q78" i="9"/>
  <c r="E79" i="9"/>
  <c r="F79" i="9"/>
  <c r="Q79" i="9"/>
  <c r="E80" i="9"/>
  <c r="F80" i="9"/>
  <c r="Q80" i="9"/>
  <c r="E81" i="9"/>
  <c r="F81" i="9"/>
  <c r="G81" i="9"/>
  <c r="K81" i="9"/>
  <c r="Q81" i="9"/>
  <c r="E82" i="9"/>
  <c r="F82" i="9"/>
  <c r="Q82" i="9"/>
  <c r="E83" i="9"/>
  <c r="F83" i="9"/>
  <c r="Q83" i="9"/>
  <c r="E84" i="9"/>
  <c r="F84" i="9"/>
  <c r="Q84" i="9"/>
  <c r="E85" i="9"/>
  <c r="F85" i="9"/>
  <c r="G85" i="9"/>
  <c r="K85" i="9"/>
  <c r="Q85" i="9"/>
  <c r="E86" i="9"/>
  <c r="F86" i="9"/>
  <c r="Q86" i="9"/>
  <c r="E87" i="9"/>
  <c r="F87" i="9"/>
  <c r="Q87" i="9"/>
  <c r="E88" i="9"/>
  <c r="F88" i="9"/>
  <c r="Q88" i="9"/>
  <c r="E89" i="9"/>
  <c r="F89" i="9"/>
  <c r="G89" i="9"/>
  <c r="I89" i="9"/>
  <c r="Q89" i="9"/>
  <c r="E90" i="9"/>
  <c r="F90" i="9"/>
  <c r="Q90" i="9"/>
  <c r="E91" i="9"/>
  <c r="F91" i="9"/>
  <c r="Q91" i="9"/>
  <c r="E92" i="9"/>
  <c r="F92" i="9"/>
  <c r="Q92" i="9"/>
  <c r="E93" i="9"/>
  <c r="F93" i="9"/>
  <c r="G93" i="9"/>
  <c r="L93" i="9"/>
  <c r="Q93" i="9"/>
  <c r="E94" i="9"/>
  <c r="F94" i="9"/>
  <c r="Q94" i="9"/>
  <c r="E95" i="9"/>
  <c r="F95" i="9"/>
  <c r="Q95" i="9"/>
  <c r="E96" i="9"/>
  <c r="F96" i="9"/>
  <c r="Q96" i="9"/>
  <c r="E97" i="9"/>
  <c r="F97" i="9"/>
  <c r="G97" i="9"/>
  <c r="L97" i="9"/>
  <c r="Q97" i="9"/>
  <c r="E98" i="9"/>
  <c r="F98" i="9"/>
  <c r="Q98" i="9"/>
  <c r="E99" i="9"/>
  <c r="F99" i="9"/>
  <c r="Q99" i="9"/>
  <c r="E100" i="9"/>
  <c r="F100" i="9"/>
  <c r="G100" i="9"/>
  <c r="P100" i="9"/>
  <c r="I100" i="9"/>
  <c r="Q100" i="9"/>
  <c r="E101" i="9"/>
  <c r="F101" i="9"/>
  <c r="G101" i="9"/>
  <c r="I101" i="9"/>
  <c r="Q101" i="9"/>
  <c r="E102" i="9"/>
  <c r="F102" i="9"/>
  <c r="Q102" i="9"/>
  <c r="E103" i="9"/>
  <c r="F103" i="9"/>
  <c r="Q103" i="9"/>
  <c r="E104" i="9"/>
  <c r="F104" i="9"/>
  <c r="P104" i="9"/>
  <c r="G104" i="9"/>
  <c r="L104" i="9"/>
  <c r="Q104" i="9"/>
  <c r="E105" i="9"/>
  <c r="F105" i="9"/>
  <c r="Q105" i="9"/>
  <c r="E106" i="9"/>
  <c r="F106" i="9"/>
  <c r="Q106" i="9"/>
  <c r="E107" i="9"/>
  <c r="F107" i="9"/>
  <c r="Q107" i="9"/>
  <c r="E108" i="9"/>
  <c r="F108" i="9"/>
  <c r="G108" i="9"/>
  <c r="P108" i="9"/>
  <c r="I108" i="9"/>
  <c r="Q108" i="9"/>
  <c r="E109" i="9"/>
  <c r="F109" i="9"/>
  <c r="Q109" i="9"/>
  <c r="E110" i="9"/>
  <c r="F110" i="9"/>
  <c r="Q110" i="9"/>
  <c r="E111" i="9"/>
  <c r="F111" i="9"/>
  <c r="Q111" i="9"/>
  <c r="E112" i="9"/>
  <c r="F112" i="9"/>
  <c r="Q112" i="9"/>
  <c r="E113" i="9"/>
  <c r="F113" i="9"/>
  <c r="Q113" i="9"/>
  <c r="E114" i="9"/>
  <c r="F114" i="9"/>
  <c r="Q114" i="9"/>
  <c r="E115" i="9"/>
  <c r="F115" i="9"/>
  <c r="Q115" i="9"/>
  <c r="E116" i="9"/>
  <c r="F116" i="9"/>
  <c r="P116" i="9"/>
  <c r="Q116" i="9"/>
  <c r="E117" i="9"/>
  <c r="F117" i="9"/>
  <c r="Q117" i="9"/>
  <c r="E118" i="9"/>
  <c r="F118" i="9"/>
  <c r="Q118" i="9"/>
  <c r="E119" i="9"/>
  <c r="F119" i="9"/>
  <c r="Q119" i="9"/>
  <c r="E120" i="9"/>
  <c r="F120" i="9"/>
  <c r="Q120" i="9"/>
  <c r="E121" i="9"/>
  <c r="F121" i="9"/>
  <c r="Q121" i="9"/>
  <c r="E122" i="9"/>
  <c r="F122" i="9"/>
  <c r="Q122" i="9"/>
  <c r="E123" i="9"/>
  <c r="F123" i="9"/>
  <c r="Q123" i="9"/>
  <c r="E124" i="9"/>
  <c r="F124" i="9"/>
  <c r="Q124" i="9"/>
  <c r="E125" i="9"/>
  <c r="F125" i="9"/>
  <c r="Q125" i="9"/>
  <c r="E126" i="9"/>
  <c r="F126" i="9"/>
  <c r="Q126" i="9"/>
  <c r="E127" i="9"/>
  <c r="F127" i="9"/>
  <c r="Q127" i="9"/>
  <c r="E128" i="9"/>
  <c r="F128" i="9"/>
  <c r="Q128" i="9"/>
  <c r="E129" i="9"/>
  <c r="F129" i="9"/>
  <c r="Q129" i="9"/>
  <c r="E130" i="9"/>
  <c r="F130" i="9"/>
  <c r="Q130" i="9"/>
  <c r="E131" i="9"/>
  <c r="F131" i="9"/>
  <c r="Q131" i="9"/>
  <c r="E132" i="9"/>
  <c r="F132" i="9"/>
  <c r="G132" i="9"/>
  <c r="L132" i="9"/>
  <c r="P132" i="9"/>
  <c r="Q132" i="9"/>
  <c r="E133" i="9"/>
  <c r="F133" i="9"/>
  <c r="Q133" i="9"/>
  <c r="E134" i="9"/>
  <c r="F134" i="9"/>
  <c r="Q134" i="9"/>
  <c r="E135" i="9"/>
  <c r="F135" i="9"/>
  <c r="G135" i="9"/>
  <c r="L135" i="9"/>
  <c r="Q135" i="9"/>
  <c r="E136" i="9"/>
  <c r="F136" i="9"/>
  <c r="Q136" i="9"/>
  <c r="E137" i="9"/>
  <c r="F137" i="9"/>
  <c r="Q137" i="9"/>
  <c r="E138" i="9"/>
  <c r="F138" i="9"/>
  <c r="P138" i="9"/>
  <c r="G138" i="9"/>
  <c r="L138" i="9"/>
  <c r="Q138" i="9"/>
  <c r="E139" i="9"/>
  <c r="F139" i="9"/>
  <c r="G139" i="9"/>
  <c r="L139" i="9"/>
  <c r="Q139" i="9"/>
  <c r="E140" i="9"/>
  <c r="F140" i="9"/>
  <c r="P140" i="9"/>
  <c r="R140" i="9" s="1"/>
  <c r="T140" i="9" s="1"/>
  <c r="G140" i="9"/>
  <c r="L140" i="9"/>
  <c r="Q140" i="9"/>
  <c r="E141" i="9"/>
  <c r="F141" i="9"/>
  <c r="Q141" i="9"/>
  <c r="E142" i="9"/>
  <c r="F142" i="9"/>
  <c r="Q142" i="9"/>
  <c r="E143" i="9"/>
  <c r="F143" i="9"/>
  <c r="G143" i="9"/>
  <c r="L143" i="9"/>
  <c r="Q143" i="9"/>
  <c r="E144" i="9"/>
  <c r="F144" i="9"/>
  <c r="P144" i="9"/>
  <c r="Q144" i="9"/>
  <c r="E145" i="9"/>
  <c r="F145" i="9"/>
  <c r="Q145" i="9"/>
  <c r="E146" i="9"/>
  <c r="F146" i="9"/>
  <c r="Q146" i="9"/>
  <c r="E147" i="9"/>
  <c r="F147" i="9"/>
  <c r="Q147" i="9"/>
  <c r="E148" i="9"/>
  <c r="F148" i="9"/>
  <c r="P148" i="9"/>
  <c r="Q148" i="9"/>
  <c r="E149" i="9"/>
  <c r="F149" i="9"/>
  <c r="P149" i="9"/>
  <c r="R149" i="9" s="1"/>
  <c r="T149" i="9"/>
  <c r="G149" i="9"/>
  <c r="L149" i="9"/>
  <c r="Q149" i="9"/>
  <c r="P121" i="1"/>
  <c r="R121" i="1" s="1"/>
  <c r="T121" i="1" s="1"/>
  <c r="Q121" i="1"/>
  <c r="P118" i="1"/>
  <c r="R118" i="1" s="1"/>
  <c r="T118" i="1" s="1"/>
  <c r="Q118" i="1"/>
  <c r="P109" i="1"/>
  <c r="R109" i="1" s="1"/>
  <c r="T109" i="1" s="1"/>
  <c r="Q109" i="1"/>
  <c r="P106" i="1"/>
  <c r="R106" i="1" s="1"/>
  <c r="T106" i="1" s="1"/>
  <c r="Q106" i="1"/>
  <c r="P105" i="1"/>
  <c r="R105" i="1" s="1"/>
  <c r="T105" i="1" s="1"/>
  <c r="Q105" i="1"/>
  <c r="P103" i="1"/>
  <c r="R103" i="1" s="1"/>
  <c r="T103" i="1" s="1"/>
  <c r="Q103" i="1"/>
  <c r="P102" i="1"/>
  <c r="R102" i="1" s="1"/>
  <c r="T102" i="1" s="1"/>
  <c r="Q102" i="1"/>
  <c r="Q101" i="1"/>
  <c r="P100" i="1"/>
  <c r="R100" i="1"/>
  <c r="T100" i="1" s="1"/>
  <c r="Q100" i="1"/>
  <c r="P99" i="1"/>
  <c r="R99" i="1" s="1"/>
  <c r="T99" i="1" s="1"/>
  <c r="Q99" i="1"/>
  <c r="P98" i="1"/>
  <c r="R98" i="1"/>
  <c r="T98" i="1" s="1"/>
  <c r="Q98" i="1"/>
  <c r="Q97" i="1"/>
  <c r="P96" i="1"/>
  <c r="R96" i="1" s="1"/>
  <c r="T96" i="1" s="1"/>
  <c r="Q96" i="1"/>
  <c r="P95" i="1"/>
  <c r="R95" i="1" s="1"/>
  <c r="T95" i="1" s="1"/>
  <c r="Q95" i="1"/>
  <c r="P94" i="1"/>
  <c r="R94" i="1" s="1"/>
  <c r="T94" i="1"/>
  <c r="Q94" i="1"/>
  <c r="Q93" i="1"/>
  <c r="P92" i="1"/>
  <c r="R92" i="1" s="1"/>
  <c r="T92" i="1" s="1"/>
  <c r="Q92" i="1"/>
  <c r="C76" i="7"/>
  <c r="E76" i="7"/>
  <c r="C93" i="7"/>
  <c r="E93" i="7"/>
  <c r="C92" i="7"/>
  <c r="E92" i="7"/>
  <c r="C91" i="7"/>
  <c r="E91" i="7"/>
  <c r="C90" i="7"/>
  <c r="E90" i="7"/>
  <c r="C89" i="7"/>
  <c r="E89" i="7"/>
  <c r="C88" i="7"/>
  <c r="E88" i="7"/>
  <c r="C87" i="7"/>
  <c r="E87" i="7"/>
  <c r="C86" i="7"/>
  <c r="E86" i="7"/>
  <c r="C85" i="7"/>
  <c r="E85" i="7"/>
  <c r="C84" i="7"/>
  <c r="E84" i="7"/>
  <c r="C83" i="7"/>
  <c r="E83" i="7"/>
  <c r="C82" i="7"/>
  <c r="E82" i="7"/>
  <c r="C34" i="7"/>
  <c r="E34" i="7"/>
  <c r="C33" i="7"/>
  <c r="E33" i="7"/>
  <c r="C32" i="7"/>
  <c r="E32" i="7"/>
  <c r="C31" i="7"/>
  <c r="E31" i="7"/>
  <c r="C30" i="7"/>
  <c r="E30" i="7"/>
  <c r="C77" i="7"/>
  <c r="E77" i="7"/>
  <c r="C75" i="7"/>
  <c r="E75" i="7"/>
  <c r="C29" i="7"/>
  <c r="E29" i="7"/>
  <c r="C28" i="7"/>
  <c r="E28" i="7"/>
  <c r="C74" i="7"/>
  <c r="E74" i="7"/>
  <c r="C73" i="7"/>
  <c r="E73" i="7"/>
  <c r="C72" i="7"/>
  <c r="E72" i="7"/>
  <c r="C71" i="7"/>
  <c r="E71" i="7"/>
  <c r="C27" i="7"/>
  <c r="E27" i="7"/>
  <c r="C70" i="7"/>
  <c r="E70" i="7"/>
  <c r="C69" i="7"/>
  <c r="E69" i="7"/>
  <c r="C68" i="7"/>
  <c r="E68" i="7"/>
  <c r="C26" i="7"/>
  <c r="E26" i="7"/>
  <c r="C67" i="7"/>
  <c r="E67" i="7"/>
  <c r="C66" i="7"/>
  <c r="E66" i="7"/>
  <c r="C65" i="7"/>
  <c r="E65" i="7"/>
  <c r="C64" i="7"/>
  <c r="E64" i="7"/>
  <c r="C63" i="7"/>
  <c r="E63" i="7"/>
  <c r="C62" i="7"/>
  <c r="E62" i="7"/>
  <c r="C61" i="7"/>
  <c r="E61" i="7"/>
  <c r="C25" i="7"/>
  <c r="E25" i="7"/>
  <c r="C60" i="7"/>
  <c r="E60" i="7"/>
  <c r="C59" i="7"/>
  <c r="E59" i="7"/>
  <c r="C58" i="7"/>
  <c r="E58" i="7"/>
  <c r="C57" i="7"/>
  <c r="E57" i="7"/>
  <c r="C56" i="7"/>
  <c r="E56" i="7"/>
  <c r="C55" i="7"/>
  <c r="E55" i="7"/>
  <c r="C81" i="7"/>
  <c r="E81" i="7"/>
  <c r="C80" i="7"/>
  <c r="E80" i="7"/>
  <c r="C79" i="7"/>
  <c r="E79" i="7"/>
  <c r="C78" i="7"/>
  <c r="E78" i="7"/>
  <c r="C54" i="7"/>
  <c r="E54" i="7"/>
  <c r="C53" i="7"/>
  <c r="E53" i="7"/>
  <c r="C52" i="7"/>
  <c r="E52" i="7"/>
  <c r="C51" i="7"/>
  <c r="E51" i="7"/>
  <c r="C50" i="7"/>
  <c r="E50" i="7"/>
  <c r="C49" i="7"/>
  <c r="E49" i="7"/>
  <c r="C48" i="7"/>
  <c r="E48" i="7"/>
  <c r="C47" i="7"/>
  <c r="E47" i="7"/>
  <c r="C46" i="7"/>
  <c r="E46" i="7"/>
  <c r="C45" i="7"/>
  <c r="E45" i="7"/>
  <c r="C44" i="7"/>
  <c r="E44" i="7"/>
  <c r="C43" i="7"/>
  <c r="E43" i="7"/>
  <c r="C24" i="7"/>
  <c r="E24" i="7"/>
  <c r="C42" i="7"/>
  <c r="E42" i="7"/>
  <c r="C41" i="7"/>
  <c r="E41" i="7"/>
  <c r="C40" i="7"/>
  <c r="E40" i="7"/>
  <c r="C23" i="7"/>
  <c r="E23" i="7"/>
  <c r="C22" i="7"/>
  <c r="E22" i="7"/>
  <c r="C21" i="7"/>
  <c r="E21" i="7"/>
  <c r="C20" i="7"/>
  <c r="E20" i="7"/>
  <c r="C19" i="7"/>
  <c r="E19" i="7"/>
  <c r="C18" i="7"/>
  <c r="E18" i="7"/>
  <c r="C17" i="7"/>
  <c r="E17" i="7"/>
  <c r="C16" i="7"/>
  <c r="E16" i="7"/>
  <c r="C15" i="7"/>
  <c r="E15" i="7"/>
  <c r="C14" i="7"/>
  <c r="E14" i="7"/>
  <c r="C13" i="7"/>
  <c r="E13" i="7"/>
  <c r="C12" i="7"/>
  <c r="E12" i="7"/>
  <c r="C39" i="7"/>
  <c r="E39" i="7"/>
  <c r="C38" i="7"/>
  <c r="E38" i="7"/>
  <c r="C37" i="7"/>
  <c r="E37" i="7"/>
  <c r="C36" i="7"/>
  <c r="E36" i="7"/>
  <c r="C35" i="7"/>
  <c r="E35" i="7"/>
  <c r="C11" i="7"/>
  <c r="E11" i="7"/>
  <c r="K48" i="7"/>
  <c r="K78" i="7"/>
  <c r="K79" i="7"/>
  <c r="K80" i="7"/>
  <c r="K81" i="7"/>
  <c r="K57" i="7"/>
  <c r="K64" i="7"/>
  <c r="K66" i="7"/>
  <c r="D66" i="7"/>
  <c r="K69" i="7"/>
  <c r="G77" i="8"/>
  <c r="C77" i="8"/>
  <c r="E77" i="8"/>
  <c r="G76" i="8"/>
  <c r="C76" i="8"/>
  <c r="E76" i="8"/>
  <c r="G75" i="8"/>
  <c r="C75" i="8"/>
  <c r="E75" i="8"/>
  <c r="G74" i="8"/>
  <c r="C74" i="8"/>
  <c r="E74" i="8"/>
  <c r="G73" i="8"/>
  <c r="C73" i="8"/>
  <c r="E73" i="8"/>
  <c r="G72" i="8"/>
  <c r="C72" i="8"/>
  <c r="E72" i="8"/>
  <c r="G102" i="8"/>
  <c r="C102" i="8"/>
  <c r="E102" i="8"/>
  <c r="G101" i="8"/>
  <c r="C101" i="8"/>
  <c r="E101" i="8"/>
  <c r="G71" i="8"/>
  <c r="C71" i="8"/>
  <c r="E71" i="8"/>
  <c r="G70" i="8"/>
  <c r="C70" i="8"/>
  <c r="E70" i="8"/>
  <c r="G69" i="8"/>
  <c r="C69" i="8"/>
  <c r="E69" i="8"/>
  <c r="G68" i="8"/>
  <c r="C68" i="8"/>
  <c r="E68" i="8"/>
  <c r="G67" i="8"/>
  <c r="C67" i="8"/>
  <c r="E67" i="8"/>
  <c r="G66" i="8"/>
  <c r="C66" i="8"/>
  <c r="E66" i="8"/>
  <c r="G65" i="8"/>
  <c r="C65" i="8"/>
  <c r="E65" i="8"/>
  <c r="G64" i="8"/>
  <c r="C64" i="8"/>
  <c r="E64" i="8"/>
  <c r="G63" i="8"/>
  <c r="C63" i="8"/>
  <c r="E63" i="8"/>
  <c r="G62" i="8"/>
  <c r="C62" i="8"/>
  <c r="E62" i="8"/>
  <c r="G61" i="8"/>
  <c r="C61" i="8"/>
  <c r="E61" i="8"/>
  <c r="G100" i="8"/>
  <c r="C100" i="8"/>
  <c r="E100" i="8"/>
  <c r="G60" i="8"/>
  <c r="C60" i="8"/>
  <c r="E60" i="8"/>
  <c r="G59" i="8"/>
  <c r="C59" i="8"/>
  <c r="E59" i="8"/>
  <c r="G58" i="8"/>
  <c r="C58" i="8"/>
  <c r="E58" i="8"/>
  <c r="G57" i="8"/>
  <c r="C57" i="8"/>
  <c r="E57" i="8"/>
  <c r="G99" i="8"/>
  <c r="C99" i="8"/>
  <c r="E99" i="8"/>
  <c r="G98" i="8"/>
  <c r="C98" i="8"/>
  <c r="E98" i="8"/>
  <c r="G97" i="8"/>
  <c r="C97" i="8"/>
  <c r="E97" i="8"/>
  <c r="G56" i="8"/>
  <c r="C56" i="8"/>
  <c r="E56" i="8"/>
  <c r="G96" i="8"/>
  <c r="C96" i="8"/>
  <c r="E96" i="8"/>
  <c r="G55" i="8"/>
  <c r="C55" i="8"/>
  <c r="E55" i="8"/>
  <c r="G95" i="8"/>
  <c r="C95" i="8"/>
  <c r="E95" i="8"/>
  <c r="G94" i="8"/>
  <c r="C94" i="8"/>
  <c r="E94" i="8"/>
  <c r="G54" i="8"/>
  <c r="C54" i="8"/>
  <c r="E54" i="8"/>
  <c r="G53" i="8"/>
  <c r="C53" i="8"/>
  <c r="E53" i="8"/>
  <c r="G52" i="8"/>
  <c r="C52" i="8"/>
  <c r="E52" i="8"/>
  <c r="G51" i="8"/>
  <c r="C51" i="8"/>
  <c r="E51" i="8"/>
  <c r="G50" i="8"/>
  <c r="C50" i="8"/>
  <c r="E50" i="8"/>
  <c r="G49" i="8"/>
  <c r="C49" i="8"/>
  <c r="E49" i="8"/>
  <c r="G93" i="8"/>
  <c r="C93" i="8"/>
  <c r="E93" i="8"/>
  <c r="G48" i="8"/>
  <c r="C48" i="8"/>
  <c r="E48" i="8"/>
  <c r="G47" i="8"/>
  <c r="C47" i="8"/>
  <c r="E47" i="8"/>
  <c r="G46" i="8"/>
  <c r="C46" i="8"/>
  <c r="E46" i="8"/>
  <c r="G45" i="8"/>
  <c r="C45" i="8"/>
  <c r="E45" i="8"/>
  <c r="G44" i="8"/>
  <c r="C44" i="8"/>
  <c r="E44" i="8"/>
  <c r="G43" i="8"/>
  <c r="C43" i="8"/>
  <c r="E43" i="8"/>
  <c r="G42" i="8"/>
  <c r="C42" i="8"/>
  <c r="E42" i="8"/>
  <c r="G41" i="8"/>
  <c r="C41" i="8"/>
  <c r="E41" i="8"/>
  <c r="G40" i="8"/>
  <c r="C40" i="8"/>
  <c r="E40" i="8"/>
  <c r="G39" i="8"/>
  <c r="C39" i="8"/>
  <c r="E39" i="8"/>
  <c r="G38" i="8"/>
  <c r="C38" i="8"/>
  <c r="E38" i="8"/>
  <c r="G37" i="8"/>
  <c r="C37" i="8"/>
  <c r="E37" i="8"/>
  <c r="G36" i="8"/>
  <c r="C36" i="8"/>
  <c r="E36" i="8"/>
  <c r="G35" i="8"/>
  <c r="C35" i="8"/>
  <c r="E35" i="8"/>
  <c r="G34" i="8"/>
  <c r="C34" i="8"/>
  <c r="E34" i="8"/>
  <c r="G33" i="8"/>
  <c r="C33" i="8"/>
  <c r="E33" i="8"/>
  <c r="G32" i="8"/>
  <c r="C32" i="8"/>
  <c r="E32" i="8"/>
  <c r="G31" i="8"/>
  <c r="C31" i="8"/>
  <c r="E31" i="8"/>
  <c r="G30" i="8"/>
  <c r="C30" i="8"/>
  <c r="E30" i="8"/>
  <c r="G29" i="8"/>
  <c r="C29" i="8"/>
  <c r="E29" i="8"/>
  <c r="G28" i="8"/>
  <c r="C28" i="8"/>
  <c r="E28" i="8"/>
  <c r="G27" i="8"/>
  <c r="C27" i="8"/>
  <c r="E27" i="8"/>
  <c r="G26" i="8"/>
  <c r="C26" i="8"/>
  <c r="E26" i="8"/>
  <c r="G25" i="8"/>
  <c r="C25" i="8"/>
  <c r="E25" i="8"/>
  <c r="G24" i="8"/>
  <c r="C24" i="8"/>
  <c r="E24" i="8"/>
  <c r="G23" i="8"/>
  <c r="C23" i="8"/>
  <c r="E23" i="8"/>
  <c r="G22" i="8"/>
  <c r="C22" i="8"/>
  <c r="E22" i="8"/>
  <c r="G21" i="8"/>
  <c r="C21" i="8"/>
  <c r="E21" i="8"/>
  <c r="G20" i="8"/>
  <c r="C20" i="8"/>
  <c r="E20" i="8"/>
  <c r="G19" i="8"/>
  <c r="C19" i="8"/>
  <c r="E19" i="8"/>
  <c r="G92" i="8"/>
  <c r="C92" i="8"/>
  <c r="E92" i="8"/>
  <c r="G18" i="8"/>
  <c r="C18" i="8"/>
  <c r="E18" i="8"/>
  <c r="G91" i="8"/>
  <c r="C91" i="8"/>
  <c r="E91" i="8"/>
  <c r="G90" i="8"/>
  <c r="C90" i="8"/>
  <c r="E90" i="8"/>
  <c r="G17" i="8"/>
  <c r="C17" i="8"/>
  <c r="E17" i="8"/>
  <c r="G89" i="8"/>
  <c r="C89" i="8"/>
  <c r="E89" i="8"/>
  <c r="G88" i="8"/>
  <c r="C88" i="8"/>
  <c r="E88" i="8"/>
  <c r="G87" i="8"/>
  <c r="C87" i="8"/>
  <c r="E87" i="8"/>
  <c r="G86" i="8"/>
  <c r="C86" i="8"/>
  <c r="E86" i="8"/>
  <c r="G85" i="8"/>
  <c r="C85" i="8"/>
  <c r="E85" i="8"/>
  <c r="G84" i="8"/>
  <c r="C84" i="8"/>
  <c r="E84" i="8"/>
  <c r="G83" i="8"/>
  <c r="C83" i="8"/>
  <c r="E83" i="8"/>
  <c r="G82" i="8"/>
  <c r="C82" i="8"/>
  <c r="E82" i="8"/>
  <c r="G81" i="8"/>
  <c r="C81" i="8"/>
  <c r="E81" i="8"/>
  <c r="G80" i="8"/>
  <c r="C80" i="8"/>
  <c r="E80" i="8"/>
  <c r="G79" i="8"/>
  <c r="C79" i="8"/>
  <c r="E79" i="8"/>
  <c r="G78" i="8"/>
  <c r="C78" i="8"/>
  <c r="E78" i="8"/>
  <c r="G16" i="8"/>
  <c r="C16" i="8"/>
  <c r="E16" i="8"/>
  <c r="G15" i="8"/>
  <c r="C15" i="8"/>
  <c r="E15" i="8"/>
  <c r="G14" i="8"/>
  <c r="C14" i="8"/>
  <c r="E14" i="8"/>
  <c r="G13" i="8"/>
  <c r="C13" i="8"/>
  <c r="E13" i="8"/>
  <c r="G12" i="8"/>
  <c r="C12" i="8"/>
  <c r="E12" i="8"/>
  <c r="G11" i="8"/>
  <c r="C11" i="8"/>
  <c r="E11" i="8"/>
  <c r="D76" i="7"/>
  <c r="B76" i="7"/>
  <c r="A76" i="7"/>
  <c r="D93" i="7"/>
  <c r="B93" i="7"/>
  <c r="A93" i="7"/>
  <c r="D92" i="7"/>
  <c r="B92" i="7"/>
  <c r="A92" i="7"/>
  <c r="D91" i="7"/>
  <c r="B91" i="7"/>
  <c r="A91" i="7"/>
  <c r="D90" i="7"/>
  <c r="B90" i="7"/>
  <c r="A90" i="7"/>
  <c r="D89" i="7"/>
  <c r="B89" i="7"/>
  <c r="A89" i="7"/>
  <c r="D88" i="7"/>
  <c r="B88" i="7"/>
  <c r="A88" i="7"/>
  <c r="D87" i="7"/>
  <c r="B87" i="7"/>
  <c r="A87" i="7"/>
  <c r="D86" i="7"/>
  <c r="B86" i="7"/>
  <c r="A86" i="7"/>
  <c r="D85" i="7"/>
  <c r="B85" i="7"/>
  <c r="A85" i="7"/>
  <c r="D84" i="7"/>
  <c r="B84" i="7"/>
  <c r="A84" i="7"/>
  <c r="D83" i="7"/>
  <c r="B83" i="7"/>
  <c r="A83" i="7"/>
  <c r="D82" i="7"/>
  <c r="B82" i="7"/>
  <c r="A82" i="7"/>
  <c r="D34" i="7"/>
  <c r="B34" i="7"/>
  <c r="A34" i="7"/>
  <c r="D33" i="7"/>
  <c r="B33" i="7"/>
  <c r="A33" i="7"/>
  <c r="D32" i="7"/>
  <c r="B32" i="7"/>
  <c r="A32" i="7"/>
  <c r="D31" i="7"/>
  <c r="B31" i="7"/>
  <c r="A31" i="7"/>
  <c r="D30" i="7"/>
  <c r="B30" i="7"/>
  <c r="A30" i="7"/>
  <c r="D77" i="7"/>
  <c r="B77" i="7"/>
  <c r="A77" i="7"/>
  <c r="D75" i="7"/>
  <c r="B75" i="7"/>
  <c r="A75" i="7"/>
  <c r="D29" i="7"/>
  <c r="B29" i="7"/>
  <c r="A29" i="7"/>
  <c r="D28" i="7"/>
  <c r="B28" i="7"/>
  <c r="A28" i="7"/>
  <c r="D74" i="7"/>
  <c r="B74" i="7"/>
  <c r="A74" i="7"/>
  <c r="D73" i="7"/>
  <c r="B73" i="7"/>
  <c r="A73" i="7"/>
  <c r="D72" i="7"/>
  <c r="B72" i="7"/>
  <c r="A72" i="7"/>
  <c r="D71" i="7"/>
  <c r="B71" i="7"/>
  <c r="A71" i="7"/>
  <c r="D27" i="7"/>
  <c r="B27" i="7"/>
  <c r="A27" i="7"/>
  <c r="D70" i="7"/>
  <c r="B70" i="7"/>
  <c r="A70" i="7"/>
  <c r="D69" i="7"/>
  <c r="B69" i="7"/>
  <c r="A69" i="7"/>
  <c r="D68" i="7"/>
  <c r="B68" i="7"/>
  <c r="A68" i="7"/>
  <c r="D26" i="7"/>
  <c r="B26" i="7"/>
  <c r="A26" i="7"/>
  <c r="D67" i="7"/>
  <c r="B67" i="7"/>
  <c r="A67" i="7"/>
  <c r="B66" i="7"/>
  <c r="A66" i="7"/>
  <c r="D65" i="7"/>
  <c r="B65" i="7"/>
  <c r="A65" i="7"/>
  <c r="D64" i="7"/>
  <c r="B64" i="7"/>
  <c r="A64" i="7"/>
  <c r="D63" i="7"/>
  <c r="B63" i="7"/>
  <c r="A63" i="7"/>
  <c r="D62" i="7"/>
  <c r="B62" i="7"/>
  <c r="A62" i="7"/>
  <c r="D61" i="7"/>
  <c r="B61" i="7"/>
  <c r="A61" i="7"/>
  <c r="D25" i="7"/>
  <c r="B25" i="7"/>
  <c r="A25" i="7"/>
  <c r="D60" i="7"/>
  <c r="B60" i="7"/>
  <c r="A60" i="7"/>
  <c r="D59" i="7"/>
  <c r="B59" i="7"/>
  <c r="A59" i="7"/>
  <c r="D58" i="7"/>
  <c r="B58" i="7"/>
  <c r="A58" i="7"/>
  <c r="D57" i="7"/>
  <c r="B57" i="7"/>
  <c r="A57" i="7"/>
  <c r="D56" i="7"/>
  <c r="B56" i="7"/>
  <c r="A56" i="7"/>
  <c r="D55" i="7"/>
  <c r="B55" i="7"/>
  <c r="A55" i="7"/>
  <c r="D81" i="7"/>
  <c r="B81" i="7"/>
  <c r="A81" i="7"/>
  <c r="D80" i="7"/>
  <c r="B80" i="7"/>
  <c r="A80" i="7"/>
  <c r="D79" i="7"/>
  <c r="B79" i="7"/>
  <c r="A79" i="7"/>
  <c r="D78" i="7"/>
  <c r="B78" i="7"/>
  <c r="A78" i="7"/>
  <c r="D54" i="7"/>
  <c r="B54" i="7"/>
  <c r="A54" i="7"/>
  <c r="D53" i="7"/>
  <c r="B53" i="7"/>
  <c r="A53" i="7"/>
  <c r="D52" i="7"/>
  <c r="B52" i="7"/>
  <c r="A52" i="7"/>
  <c r="D51" i="7"/>
  <c r="B51" i="7"/>
  <c r="A51" i="7"/>
  <c r="D50" i="7"/>
  <c r="B50" i="7"/>
  <c r="A50" i="7"/>
  <c r="D49" i="7"/>
  <c r="B49" i="7"/>
  <c r="A49" i="7"/>
  <c r="D48" i="7"/>
  <c r="B48" i="7"/>
  <c r="A48" i="7"/>
  <c r="D47" i="7"/>
  <c r="B47" i="7"/>
  <c r="A47" i="7"/>
  <c r="D46" i="7"/>
  <c r="B46" i="7"/>
  <c r="A46" i="7"/>
  <c r="D45" i="7"/>
  <c r="B45" i="7"/>
  <c r="A45" i="7"/>
  <c r="D44" i="7"/>
  <c r="B44" i="7"/>
  <c r="A44" i="7"/>
  <c r="D43" i="7"/>
  <c r="B43" i="7"/>
  <c r="A43" i="7"/>
  <c r="D24" i="7"/>
  <c r="B24" i="7"/>
  <c r="A24" i="7"/>
  <c r="D42" i="7"/>
  <c r="B42" i="7"/>
  <c r="A42" i="7"/>
  <c r="D41" i="7"/>
  <c r="B41" i="7"/>
  <c r="A41" i="7"/>
  <c r="D40" i="7"/>
  <c r="B40" i="7"/>
  <c r="A40" i="7"/>
  <c r="D23" i="7"/>
  <c r="B23" i="7"/>
  <c r="A23" i="7"/>
  <c r="D22" i="7"/>
  <c r="B22" i="7"/>
  <c r="A22" i="7"/>
  <c r="D21" i="7"/>
  <c r="B21" i="7"/>
  <c r="A21" i="7"/>
  <c r="D20" i="7"/>
  <c r="B20" i="7"/>
  <c r="A20" i="7"/>
  <c r="D19" i="7"/>
  <c r="B19" i="7"/>
  <c r="A19" i="7"/>
  <c r="D18" i="7"/>
  <c r="B18" i="7"/>
  <c r="A18" i="7"/>
  <c r="D17" i="7"/>
  <c r="B17" i="7"/>
  <c r="A17" i="7"/>
  <c r="D16" i="7"/>
  <c r="B16" i="7"/>
  <c r="A16" i="7"/>
  <c r="D15" i="7"/>
  <c r="B15" i="7"/>
  <c r="A15" i="7"/>
  <c r="D14" i="7"/>
  <c r="B14" i="7"/>
  <c r="A14" i="7"/>
  <c r="D13" i="7"/>
  <c r="B13" i="7"/>
  <c r="A13" i="7"/>
  <c r="D12" i="7"/>
  <c r="B12" i="7"/>
  <c r="A12" i="7"/>
  <c r="D39" i="7"/>
  <c r="B39" i="7"/>
  <c r="A39" i="7"/>
  <c r="D38" i="7"/>
  <c r="B38" i="7"/>
  <c r="A38" i="7"/>
  <c r="D37" i="7"/>
  <c r="B37" i="7"/>
  <c r="A37" i="7"/>
  <c r="D36" i="7"/>
  <c r="B36" i="7"/>
  <c r="A36" i="7"/>
  <c r="D35" i="7"/>
  <c r="B35" i="7"/>
  <c r="A35" i="7"/>
  <c r="D11" i="7"/>
  <c r="B11" i="7"/>
  <c r="A11" i="7"/>
  <c r="H77" i="8"/>
  <c r="B77" i="8"/>
  <c r="D77" i="8"/>
  <c r="A77" i="8"/>
  <c r="H76" i="8"/>
  <c r="B76" i="8"/>
  <c r="D76" i="8"/>
  <c r="A76" i="8"/>
  <c r="H75" i="8"/>
  <c r="B75" i="8"/>
  <c r="D75" i="8"/>
  <c r="A75" i="8"/>
  <c r="H74" i="8"/>
  <c r="B74" i="8"/>
  <c r="D74" i="8"/>
  <c r="A74" i="8"/>
  <c r="H73" i="8"/>
  <c r="B73" i="8"/>
  <c r="D73" i="8"/>
  <c r="A73" i="8"/>
  <c r="H72" i="8"/>
  <c r="B72" i="8"/>
  <c r="D72" i="8"/>
  <c r="A72" i="8"/>
  <c r="H102" i="8"/>
  <c r="B102" i="8"/>
  <c r="D102" i="8"/>
  <c r="A102" i="8"/>
  <c r="H101" i="8"/>
  <c r="B101" i="8"/>
  <c r="D101" i="8"/>
  <c r="A101" i="8"/>
  <c r="H71" i="8"/>
  <c r="B71" i="8"/>
  <c r="D71" i="8"/>
  <c r="A71" i="8"/>
  <c r="H70" i="8"/>
  <c r="B70" i="8"/>
  <c r="D70" i="8"/>
  <c r="A70" i="8"/>
  <c r="H69" i="8"/>
  <c r="B69" i="8"/>
  <c r="D69" i="8"/>
  <c r="A69" i="8"/>
  <c r="H68" i="8"/>
  <c r="B68" i="8"/>
  <c r="D68" i="8"/>
  <c r="A68" i="8"/>
  <c r="H67" i="8"/>
  <c r="B67" i="8"/>
  <c r="D67" i="8"/>
  <c r="A67" i="8"/>
  <c r="H66" i="8"/>
  <c r="B66" i="8"/>
  <c r="D66" i="8"/>
  <c r="A66" i="8"/>
  <c r="H65" i="8"/>
  <c r="B65" i="8"/>
  <c r="D65" i="8"/>
  <c r="A65" i="8"/>
  <c r="H64" i="8"/>
  <c r="B64" i="8"/>
  <c r="D64" i="8"/>
  <c r="A64" i="8"/>
  <c r="H63" i="8"/>
  <c r="B63" i="8"/>
  <c r="D63" i="8"/>
  <c r="A63" i="8"/>
  <c r="H62" i="8"/>
  <c r="B62" i="8"/>
  <c r="D62" i="8"/>
  <c r="A62" i="8"/>
  <c r="H61" i="8"/>
  <c r="B61" i="8"/>
  <c r="D61" i="8"/>
  <c r="A61" i="8"/>
  <c r="H100" i="8"/>
  <c r="B100" i="8"/>
  <c r="D100" i="8"/>
  <c r="A100" i="8"/>
  <c r="H60" i="8"/>
  <c r="B60" i="8"/>
  <c r="F60" i="8"/>
  <c r="D60" i="8"/>
  <c r="A60" i="8"/>
  <c r="H59" i="8"/>
  <c r="B59" i="8"/>
  <c r="F59" i="8"/>
  <c r="D59" i="8"/>
  <c r="A59" i="8"/>
  <c r="H58" i="8"/>
  <c r="B58" i="8"/>
  <c r="F58" i="8"/>
  <c r="D58" i="8"/>
  <c r="A58" i="8"/>
  <c r="H57" i="8"/>
  <c r="B57" i="8"/>
  <c r="F57" i="8"/>
  <c r="D57" i="8"/>
  <c r="A57" i="8"/>
  <c r="H99" i="8"/>
  <c r="B99" i="8"/>
  <c r="F99" i="8"/>
  <c r="D99" i="8"/>
  <c r="A99" i="8"/>
  <c r="H98" i="8"/>
  <c r="B98" i="8"/>
  <c r="D98" i="8"/>
  <c r="A98" i="8"/>
  <c r="H97" i="8"/>
  <c r="B97" i="8"/>
  <c r="D97" i="8"/>
  <c r="A97" i="8"/>
  <c r="H56" i="8"/>
  <c r="B56" i="8"/>
  <c r="D56" i="8"/>
  <c r="A56" i="8"/>
  <c r="H96" i="8"/>
  <c r="B96" i="8"/>
  <c r="D96" i="8"/>
  <c r="A96" i="8"/>
  <c r="H55" i="8"/>
  <c r="B55" i="8"/>
  <c r="D55" i="8"/>
  <c r="A55" i="8"/>
  <c r="H95" i="8"/>
  <c r="B95" i="8"/>
  <c r="D95" i="8"/>
  <c r="A95" i="8"/>
  <c r="H94" i="8"/>
  <c r="B94" i="8"/>
  <c r="D94" i="8"/>
  <c r="A94" i="8"/>
  <c r="H54" i="8"/>
  <c r="B54" i="8"/>
  <c r="D54" i="8"/>
  <c r="A54" i="8"/>
  <c r="H53" i="8"/>
  <c r="B53" i="8"/>
  <c r="D53" i="8"/>
  <c r="A53" i="8"/>
  <c r="H52" i="8"/>
  <c r="B52" i="8"/>
  <c r="D52" i="8"/>
  <c r="A52" i="8"/>
  <c r="H51" i="8"/>
  <c r="B51" i="8"/>
  <c r="D51" i="8"/>
  <c r="A51" i="8"/>
  <c r="H50" i="8"/>
  <c r="B50" i="8"/>
  <c r="D50" i="8"/>
  <c r="A50" i="8"/>
  <c r="H49" i="8"/>
  <c r="B49" i="8"/>
  <c r="D49" i="8"/>
  <c r="A49" i="8"/>
  <c r="H93" i="8"/>
  <c r="B93" i="8"/>
  <c r="D93" i="8"/>
  <c r="A93" i="8"/>
  <c r="H48" i="8"/>
  <c r="B48" i="8"/>
  <c r="D48" i="8"/>
  <c r="A48" i="8"/>
  <c r="H47" i="8"/>
  <c r="B47" i="8"/>
  <c r="D47" i="8"/>
  <c r="A47" i="8"/>
  <c r="H46" i="8"/>
  <c r="B46" i="8"/>
  <c r="D46" i="8"/>
  <c r="A46" i="8"/>
  <c r="H45" i="8"/>
  <c r="B45" i="8"/>
  <c r="D45" i="8"/>
  <c r="A45" i="8"/>
  <c r="H44" i="8"/>
  <c r="B44" i="8"/>
  <c r="D44" i="8"/>
  <c r="A44" i="8"/>
  <c r="H43" i="8"/>
  <c r="B43" i="8"/>
  <c r="D43" i="8"/>
  <c r="A43" i="8"/>
  <c r="H42" i="8"/>
  <c r="B42" i="8"/>
  <c r="D42" i="8"/>
  <c r="A42" i="8"/>
  <c r="H41" i="8"/>
  <c r="B41" i="8"/>
  <c r="D41" i="8"/>
  <c r="A41" i="8"/>
  <c r="H40" i="8"/>
  <c r="B40" i="8"/>
  <c r="D40" i="8"/>
  <c r="A40" i="8"/>
  <c r="H39" i="8"/>
  <c r="B39" i="8"/>
  <c r="D39" i="8"/>
  <c r="A39" i="8"/>
  <c r="H38" i="8"/>
  <c r="B38" i="8"/>
  <c r="D38" i="8"/>
  <c r="A38" i="8"/>
  <c r="H37" i="8"/>
  <c r="B37" i="8"/>
  <c r="D37" i="8"/>
  <c r="A37" i="8"/>
  <c r="H36" i="8"/>
  <c r="B36" i="8"/>
  <c r="D36" i="8"/>
  <c r="A36" i="8"/>
  <c r="H35" i="8"/>
  <c r="B35" i="8"/>
  <c r="D35" i="8"/>
  <c r="A35" i="8"/>
  <c r="H34" i="8"/>
  <c r="B34" i="8"/>
  <c r="D34" i="8"/>
  <c r="A34" i="8"/>
  <c r="H33" i="8"/>
  <c r="B33" i="8"/>
  <c r="D33" i="8"/>
  <c r="A33" i="8"/>
  <c r="H32" i="8"/>
  <c r="B32" i="8"/>
  <c r="D32" i="8"/>
  <c r="A32" i="8"/>
  <c r="H31" i="8"/>
  <c r="B31" i="8"/>
  <c r="D31" i="8"/>
  <c r="A31" i="8"/>
  <c r="H30" i="8"/>
  <c r="B30" i="8"/>
  <c r="D30" i="8"/>
  <c r="A30" i="8"/>
  <c r="H29" i="8"/>
  <c r="B29" i="8"/>
  <c r="D29" i="8"/>
  <c r="A29" i="8"/>
  <c r="H28" i="8"/>
  <c r="B28" i="8"/>
  <c r="D28" i="8"/>
  <c r="A28" i="8"/>
  <c r="H27" i="8"/>
  <c r="B27" i="8"/>
  <c r="D27" i="8"/>
  <c r="A27" i="8"/>
  <c r="H26" i="8"/>
  <c r="B26" i="8"/>
  <c r="D26" i="8"/>
  <c r="A26" i="8"/>
  <c r="H25" i="8"/>
  <c r="B25" i="8"/>
  <c r="D25" i="8"/>
  <c r="A25" i="8"/>
  <c r="H24" i="8"/>
  <c r="B24" i="8"/>
  <c r="D24" i="8"/>
  <c r="A24" i="8"/>
  <c r="H23" i="8"/>
  <c r="B23" i="8"/>
  <c r="D23" i="8"/>
  <c r="A23" i="8"/>
  <c r="H22" i="8"/>
  <c r="B22" i="8"/>
  <c r="D22" i="8"/>
  <c r="A22" i="8"/>
  <c r="H21" i="8"/>
  <c r="B21" i="8"/>
  <c r="D21" i="8"/>
  <c r="A21" i="8"/>
  <c r="H20" i="8"/>
  <c r="B20" i="8"/>
  <c r="D20" i="8"/>
  <c r="A20" i="8"/>
  <c r="H19" i="8"/>
  <c r="B19" i="8"/>
  <c r="D19" i="8"/>
  <c r="A19" i="8"/>
  <c r="H92" i="8"/>
  <c r="B92" i="8"/>
  <c r="D92" i="8"/>
  <c r="A92" i="8"/>
  <c r="H18" i="8"/>
  <c r="B18" i="8"/>
  <c r="D18" i="8"/>
  <c r="A18" i="8"/>
  <c r="H91" i="8"/>
  <c r="B91" i="8"/>
  <c r="D91" i="8"/>
  <c r="A91" i="8"/>
  <c r="H90" i="8"/>
  <c r="B90" i="8"/>
  <c r="D90" i="8"/>
  <c r="A90" i="8"/>
  <c r="H17" i="8"/>
  <c r="B17" i="8"/>
  <c r="D17" i="8"/>
  <c r="A17" i="8"/>
  <c r="H89" i="8"/>
  <c r="B89" i="8"/>
  <c r="D89" i="8"/>
  <c r="A89" i="8"/>
  <c r="H88" i="8"/>
  <c r="B88" i="8"/>
  <c r="D88" i="8"/>
  <c r="A88" i="8"/>
  <c r="H87" i="8"/>
  <c r="B87" i="8"/>
  <c r="D87" i="8"/>
  <c r="A87" i="8"/>
  <c r="H86" i="8"/>
  <c r="B86" i="8"/>
  <c r="D86" i="8"/>
  <c r="A86" i="8"/>
  <c r="H85" i="8"/>
  <c r="B85" i="8"/>
  <c r="D85" i="8"/>
  <c r="A85" i="8"/>
  <c r="H84" i="8"/>
  <c r="B84" i="8"/>
  <c r="D84" i="8"/>
  <c r="A84" i="8"/>
  <c r="H83" i="8"/>
  <c r="B83" i="8"/>
  <c r="D83" i="8"/>
  <c r="A83" i="8"/>
  <c r="H82" i="8"/>
  <c r="B82" i="8"/>
  <c r="D82" i="8"/>
  <c r="A82" i="8"/>
  <c r="H81" i="8"/>
  <c r="B81" i="8"/>
  <c r="D81" i="8"/>
  <c r="A81" i="8"/>
  <c r="H80" i="8"/>
  <c r="B80" i="8"/>
  <c r="D80" i="8"/>
  <c r="A80" i="8"/>
  <c r="H79" i="8"/>
  <c r="B79" i="8"/>
  <c r="D79" i="8"/>
  <c r="A79" i="8"/>
  <c r="H78" i="8"/>
  <c r="B78" i="8"/>
  <c r="D78" i="8"/>
  <c r="A78" i="8"/>
  <c r="H16" i="8"/>
  <c r="B16" i="8"/>
  <c r="D16" i="8"/>
  <c r="A16" i="8"/>
  <c r="H15" i="8"/>
  <c r="B15" i="8"/>
  <c r="D15" i="8"/>
  <c r="A15" i="8"/>
  <c r="H14" i="8"/>
  <c r="B14" i="8"/>
  <c r="D14" i="8"/>
  <c r="A14" i="8"/>
  <c r="H13" i="8"/>
  <c r="B13" i="8"/>
  <c r="D13" i="8"/>
  <c r="A13" i="8"/>
  <c r="H12" i="8"/>
  <c r="B12" i="8"/>
  <c r="D12" i="8"/>
  <c r="A12" i="8"/>
  <c r="H11" i="8"/>
  <c r="B11" i="8"/>
  <c r="D11" i="8"/>
  <c r="A11" i="8"/>
  <c r="W28" i="1"/>
  <c r="W29" i="1"/>
  <c r="W30" i="1"/>
  <c r="P134" i="1"/>
  <c r="R134" i="1" s="1"/>
  <c r="T134" i="1" s="1"/>
  <c r="Q134" i="1"/>
  <c r="P126" i="1"/>
  <c r="R126" i="1"/>
  <c r="T126" i="1" s="1"/>
  <c r="Q126" i="1"/>
  <c r="P125" i="1"/>
  <c r="R125" i="1" s="1"/>
  <c r="T125" i="1" s="1"/>
  <c r="Q125" i="1"/>
  <c r="P124" i="1"/>
  <c r="R124" i="1"/>
  <c r="T124" i="1" s="1"/>
  <c r="Q124" i="1"/>
  <c r="P123" i="1"/>
  <c r="R123" i="1" s="1"/>
  <c r="T123" i="1" s="1"/>
  <c r="Q123" i="1"/>
  <c r="P119" i="1"/>
  <c r="R119" i="1"/>
  <c r="T119" i="1" s="1"/>
  <c r="Q119" i="1"/>
  <c r="P116" i="1"/>
  <c r="R116" i="1" s="1"/>
  <c r="T116" i="1" s="1"/>
  <c r="Q116" i="1"/>
  <c r="P115" i="1"/>
  <c r="R115" i="1"/>
  <c r="T115" i="1" s="1"/>
  <c r="Q115" i="1"/>
  <c r="P114" i="1"/>
  <c r="R114" i="1" s="1"/>
  <c r="T114" i="1" s="1"/>
  <c r="Q114" i="1"/>
  <c r="P113" i="1"/>
  <c r="R113" i="1"/>
  <c r="T113" i="1" s="1"/>
  <c r="Q113" i="1"/>
  <c r="P112" i="1"/>
  <c r="R112" i="1" s="1"/>
  <c r="T112" i="1" s="1"/>
  <c r="Q112" i="1"/>
  <c r="P111" i="1"/>
  <c r="R111" i="1"/>
  <c r="T111" i="1" s="1"/>
  <c r="Q111" i="1"/>
  <c r="P110" i="1"/>
  <c r="R110" i="1" s="1"/>
  <c r="T110" i="1" s="1"/>
  <c r="Q110" i="1"/>
  <c r="P108" i="1"/>
  <c r="R108" i="1"/>
  <c r="T108" i="1" s="1"/>
  <c r="Q108" i="1"/>
  <c r="P107" i="1"/>
  <c r="R107" i="1" s="1"/>
  <c r="T107" i="1" s="1"/>
  <c r="Q107" i="1"/>
  <c r="P104" i="1"/>
  <c r="R104" i="1"/>
  <c r="T104" i="1" s="1"/>
  <c r="Q104" i="1"/>
  <c r="E75" i="4"/>
  <c r="F75" i="4"/>
  <c r="E76" i="4"/>
  <c r="F76" i="4"/>
  <c r="G76" i="4"/>
  <c r="D11" i="4"/>
  <c r="D12" i="4"/>
  <c r="D13" i="4"/>
  <c r="Q75" i="4"/>
  <c r="Q76" i="4"/>
  <c r="E74" i="4"/>
  <c r="F74" i="4"/>
  <c r="G74" i="4"/>
  <c r="Q74" i="4"/>
  <c r="I49" i="4"/>
  <c r="E42" i="4"/>
  <c r="F42" i="4"/>
  <c r="G42" i="4"/>
  <c r="I42" i="4"/>
  <c r="E43" i="4"/>
  <c r="F43" i="4"/>
  <c r="G43" i="4"/>
  <c r="I43" i="4"/>
  <c r="E44" i="4"/>
  <c r="F44" i="4"/>
  <c r="G44" i="4"/>
  <c r="I44" i="4"/>
  <c r="E45" i="4"/>
  <c r="F45" i="4"/>
  <c r="G45" i="4"/>
  <c r="I45" i="4"/>
  <c r="E46" i="4"/>
  <c r="F46" i="4"/>
  <c r="G46" i="4"/>
  <c r="I46" i="4"/>
  <c r="E48" i="4"/>
  <c r="F48" i="4"/>
  <c r="G48" i="4"/>
  <c r="I48" i="4"/>
  <c r="E49" i="4"/>
  <c r="F49" i="4"/>
  <c r="G49" i="4"/>
  <c r="E50" i="4"/>
  <c r="F50" i="4"/>
  <c r="G50" i="4"/>
  <c r="I50" i="4"/>
  <c r="E51" i="4"/>
  <c r="F51" i="4"/>
  <c r="G51" i="4"/>
  <c r="I51" i="4"/>
  <c r="E53" i="4"/>
  <c r="F53" i="4"/>
  <c r="G53" i="4"/>
  <c r="I53" i="4"/>
  <c r="E36" i="4"/>
  <c r="F36" i="4"/>
  <c r="G36" i="4"/>
  <c r="E37" i="4"/>
  <c r="F37" i="4"/>
  <c r="G37" i="4"/>
  <c r="E38" i="4"/>
  <c r="F38" i="4"/>
  <c r="G38" i="4"/>
  <c r="E39" i="4"/>
  <c r="F39" i="4"/>
  <c r="G39" i="4"/>
  <c r="E40" i="4"/>
  <c r="F40" i="4"/>
  <c r="G40" i="4"/>
  <c r="H40" i="4"/>
  <c r="E41" i="4"/>
  <c r="F41" i="4"/>
  <c r="G41" i="4"/>
  <c r="H41" i="4"/>
  <c r="E47" i="4"/>
  <c r="F47" i="4"/>
  <c r="G47" i="4"/>
  <c r="H47" i="4"/>
  <c r="E52" i="4"/>
  <c r="F52" i="4"/>
  <c r="G52" i="4"/>
  <c r="E54" i="4"/>
  <c r="F54" i="4"/>
  <c r="G54" i="4"/>
  <c r="E55" i="4"/>
  <c r="F55" i="4"/>
  <c r="G55" i="4"/>
  <c r="E56" i="4"/>
  <c r="F56" i="4"/>
  <c r="G56" i="4"/>
  <c r="E57" i="4"/>
  <c r="F57" i="4"/>
  <c r="G57" i="4"/>
  <c r="E58" i="4"/>
  <c r="F58" i="4"/>
  <c r="G58" i="4"/>
  <c r="E59" i="4"/>
  <c r="F59" i="4"/>
  <c r="G59" i="4"/>
  <c r="E60" i="4"/>
  <c r="F60" i="4"/>
  <c r="G60" i="4"/>
  <c r="E61" i="4"/>
  <c r="F61" i="4"/>
  <c r="G61" i="4"/>
  <c r="E62" i="4"/>
  <c r="F62" i="4"/>
  <c r="G62" i="4"/>
  <c r="E63" i="4"/>
  <c r="F63" i="4"/>
  <c r="G63" i="4"/>
  <c r="E64" i="4"/>
  <c r="F64" i="4"/>
  <c r="G64" i="4"/>
  <c r="E65" i="4"/>
  <c r="F65" i="4"/>
  <c r="G65" i="4"/>
  <c r="E66" i="4"/>
  <c r="F66" i="4"/>
  <c r="G66" i="4"/>
  <c r="E67" i="4"/>
  <c r="F67" i="4"/>
  <c r="G67" i="4"/>
  <c r="E68" i="4"/>
  <c r="F68" i="4"/>
  <c r="G68" i="4"/>
  <c r="E69" i="4"/>
  <c r="F69" i="4"/>
  <c r="G69" i="4"/>
  <c r="E70" i="4"/>
  <c r="F70" i="4"/>
  <c r="G70" i="4"/>
  <c r="E71" i="4"/>
  <c r="F71" i="4"/>
  <c r="G71" i="4"/>
  <c r="E72" i="4"/>
  <c r="F72" i="4"/>
  <c r="G72" i="4"/>
  <c r="E73" i="4"/>
  <c r="F73" i="4"/>
  <c r="G73" i="4"/>
  <c r="Q42" i="4"/>
  <c r="Q43" i="4"/>
  <c r="Q44" i="4"/>
  <c r="Q45" i="4"/>
  <c r="Q46" i="4"/>
  <c r="Q48" i="4"/>
  <c r="Q49" i="4"/>
  <c r="Q50" i="4"/>
  <c r="Q51" i="4"/>
  <c r="Q53" i="4"/>
  <c r="S5" i="6"/>
  <c r="S6" i="6"/>
  <c r="S7" i="6"/>
  <c r="P44" i="6"/>
  <c r="R44" i="6"/>
  <c r="T44" i="6"/>
  <c r="S4" i="6"/>
  <c r="E21" i="6"/>
  <c r="F21" i="6"/>
  <c r="G21" i="6"/>
  <c r="P86" i="6"/>
  <c r="P61" i="6"/>
  <c r="F31" i="6"/>
  <c r="E26" i="6"/>
  <c r="F26" i="6"/>
  <c r="G26" i="6"/>
  <c r="H26" i="6"/>
  <c r="E25" i="6"/>
  <c r="F25" i="6"/>
  <c r="G25" i="6"/>
  <c r="H25" i="6"/>
  <c r="E24" i="6"/>
  <c r="F24" i="6"/>
  <c r="G24" i="6"/>
  <c r="H24" i="6"/>
  <c r="E23" i="6"/>
  <c r="F23" i="6"/>
  <c r="E22" i="6"/>
  <c r="F22" i="6"/>
  <c r="G22" i="6"/>
  <c r="H22" i="6"/>
  <c r="Y416" i="6"/>
  <c r="Y400" i="6"/>
  <c r="Y300" i="6"/>
  <c r="Y240" i="6"/>
  <c r="Y232" i="6"/>
  <c r="Y188" i="6"/>
  <c r="Y154" i="6"/>
  <c r="Y136" i="6"/>
  <c r="Y94" i="6"/>
  <c r="Y66" i="6"/>
  <c r="Y58" i="6"/>
  <c r="Y16" i="6"/>
  <c r="K42" i="6"/>
  <c r="G23" i="6"/>
  <c r="H23" i="6"/>
  <c r="G31" i="6"/>
  <c r="H31" i="6"/>
  <c r="D11" i="6"/>
  <c r="D12" i="6"/>
  <c r="D13" i="6"/>
  <c r="D9" i="6"/>
  <c r="E9" i="6"/>
  <c r="G16" i="6"/>
  <c r="G17" i="6" s="1"/>
  <c r="C17" i="6"/>
  <c r="H21" i="6"/>
  <c r="Q21" i="6"/>
  <c r="Q22" i="6"/>
  <c r="Q23" i="6"/>
  <c r="Q24" i="6"/>
  <c r="Q25" i="6"/>
  <c r="Q26" i="6"/>
  <c r="Q31" i="6"/>
  <c r="K39" i="6"/>
  <c r="Q39" i="6"/>
  <c r="K40" i="6"/>
  <c r="Q40" i="6"/>
  <c r="K41" i="6"/>
  <c r="Q41" i="6"/>
  <c r="Q42" i="6"/>
  <c r="K44" i="6"/>
  <c r="Q44" i="6"/>
  <c r="K45" i="6"/>
  <c r="Q45" i="6"/>
  <c r="K46" i="6"/>
  <c r="Q46" i="6"/>
  <c r="K47" i="6"/>
  <c r="Q47" i="6"/>
  <c r="K48" i="6"/>
  <c r="Q48" i="6"/>
  <c r="K49" i="6"/>
  <c r="Q49" i="6"/>
  <c r="K50" i="6"/>
  <c r="Q50" i="6"/>
  <c r="K51" i="6"/>
  <c r="Q51" i="6"/>
  <c r="K52" i="6"/>
  <c r="Q52" i="6"/>
  <c r="K53" i="6"/>
  <c r="Q53" i="6"/>
  <c r="Q55" i="6"/>
  <c r="N56" i="6"/>
  <c r="Q56" i="6"/>
  <c r="N57" i="6"/>
  <c r="Q57" i="6"/>
  <c r="N58" i="6"/>
  <c r="Q58" i="6"/>
  <c r="N59" i="6"/>
  <c r="Q59" i="6"/>
  <c r="K60" i="6"/>
  <c r="Q60" i="6"/>
  <c r="N61" i="6"/>
  <c r="Q61" i="6"/>
  <c r="N62" i="6"/>
  <c r="Q62" i="6"/>
  <c r="N63" i="6"/>
  <c r="Q63" i="6"/>
  <c r="N64" i="6"/>
  <c r="Q64" i="6"/>
  <c r="K65" i="6"/>
  <c r="Q65" i="6"/>
  <c r="N66" i="6"/>
  <c r="Q66" i="6"/>
  <c r="K67" i="6"/>
  <c r="Q67" i="6"/>
  <c r="K68" i="6"/>
  <c r="Q68" i="6"/>
  <c r="K69" i="6"/>
  <c r="Q69" i="6"/>
  <c r="K70" i="6"/>
  <c r="Q70" i="6"/>
  <c r="K71" i="6"/>
  <c r="Q71" i="6"/>
  <c r="K72" i="6"/>
  <c r="Q72" i="6"/>
  <c r="K73" i="6"/>
  <c r="Q73" i="6"/>
  <c r="K74" i="6"/>
  <c r="Q74" i="6"/>
  <c r="K75" i="6"/>
  <c r="Q75" i="6"/>
  <c r="K76" i="6"/>
  <c r="Q76" i="6"/>
  <c r="K77" i="6"/>
  <c r="Q77" i="6"/>
  <c r="K78" i="6"/>
  <c r="Q78" i="6"/>
  <c r="K79" i="6"/>
  <c r="Q79" i="6"/>
  <c r="K80" i="6"/>
  <c r="Q80" i="6"/>
  <c r="K81" i="6"/>
  <c r="Q81" i="6"/>
  <c r="K82" i="6"/>
  <c r="Q82" i="6"/>
  <c r="K83" i="6"/>
  <c r="Q83" i="6"/>
  <c r="K84" i="6"/>
  <c r="Q84" i="6"/>
  <c r="I86" i="6"/>
  <c r="Q86" i="6"/>
  <c r="K87" i="6"/>
  <c r="Q87" i="6"/>
  <c r="K88" i="6"/>
  <c r="Q88" i="6"/>
  <c r="K89" i="6"/>
  <c r="Q89" i="6"/>
  <c r="K90" i="6"/>
  <c r="Q90" i="6"/>
  <c r="K91" i="6"/>
  <c r="Q91" i="6"/>
  <c r="L92" i="6"/>
  <c r="Q92" i="6"/>
  <c r="K93" i="6"/>
  <c r="Q93" i="6"/>
  <c r="K95" i="6"/>
  <c r="Q95" i="6"/>
  <c r="L96" i="6"/>
  <c r="Q96" i="6"/>
  <c r="L97" i="6"/>
  <c r="Q97" i="6"/>
  <c r="L98" i="6"/>
  <c r="Q98" i="6"/>
  <c r="K99" i="6"/>
  <c r="Q99" i="6"/>
  <c r="K100" i="6"/>
  <c r="Q100" i="6"/>
  <c r="I104" i="6"/>
  <c r="Q104" i="6"/>
  <c r="K105" i="6"/>
  <c r="Q105" i="6"/>
  <c r="K106" i="6"/>
  <c r="Q106" i="6"/>
  <c r="I113" i="6"/>
  <c r="Q113" i="6"/>
  <c r="I115" i="6"/>
  <c r="Q115" i="6"/>
  <c r="I117" i="6"/>
  <c r="Q117" i="6"/>
  <c r="P91" i="1"/>
  <c r="R91" i="1" s="1"/>
  <c r="T91" i="1" s="1"/>
  <c r="Q91" i="1"/>
  <c r="P90" i="1"/>
  <c r="R90" i="1" s="1"/>
  <c r="T90" i="1" s="1"/>
  <c r="Q90" i="1"/>
  <c r="P89" i="1"/>
  <c r="R89" i="1" s="1"/>
  <c r="T89" i="1" s="1"/>
  <c r="Q89" i="1"/>
  <c r="P30" i="1"/>
  <c r="R30" i="1" s="1"/>
  <c r="T30" i="1" s="1"/>
  <c r="P31" i="1"/>
  <c r="R31" i="1"/>
  <c r="T31" i="1" s="1"/>
  <c r="P32" i="1"/>
  <c r="R32" i="1" s="1"/>
  <c r="T32" i="1" s="1"/>
  <c r="P33" i="1"/>
  <c r="R33" i="1" s="1"/>
  <c r="T33" i="1" s="1"/>
  <c r="P34" i="1"/>
  <c r="R34" i="1" s="1"/>
  <c r="T34" i="1" s="1"/>
  <c r="P35" i="1"/>
  <c r="R35" i="1" s="1"/>
  <c r="T35" i="1" s="1"/>
  <c r="P36" i="1"/>
  <c r="R36" i="1"/>
  <c r="T36" i="1"/>
  <c r="P37" i="1"/>
  <c r="R37" i="1"/>
  <c r="T37" i="1" s="1"/>
  <c r="P38" i="1"/>
  <c r="R38" i="1" s="1"/>
  <c r="T38" i="1" s="1"/>
  <c r="P39" i="1"/>
  <c r="R39" i="1"/>
  <c r="T39" i="1" s="1"/>
  <c r="P40" i="1"/>
  <c r="R40" i="1" s="1"/>
  <c r="T40" i="1" s="1"/>
  <c r="P41" i="1"/>
  <c r="R41" i="1" s="1"/>
  <c r="T41" i="1" s="1"/>
  <c r="P42" i="1"/>
  <c r="R42" i="1" s="1"/>
  <c r="T42" i="1" s="1"/>
  <c r="P43" i="1"/>
  <c r="R43" i="1" s="1"/>
  <c r="T43" i="1" s="1"/>
  <c r="P44" i="1"/>
  <c r="R44" i="1"/>
  <c r="T44" i="1"/>
  <c r="P45" i="1"/>
  <c r="R45" i="1"/>
  <c r="T45" i="1" s="1"/>
  <c r="P46" i="1"/>
  <c r="R46" i="1" s="1"/>
  <c r="T46" i="1" s="1"/>
  <c r="P47" i="1"/>
  <c r="R47" i="1"/>
  <c r="T47" i="1" s="1"/>
  <c r="P48" i="1"/>
  <c r="R48" i="1" s="1"/>
  <c r="T48" i="1" s="1"/>
  <c r="P49" i="1"/>
  <c r="R49" i="1" s="1"/>
  <c r="T49" i="1" s="1"/>
  <c r="P50" i="1"/>
  <c r="R50" i="1" s="1"/>
  <c r="T50" i="1" s="1"/>
  <c r="P51" i="1"/>
  <c r="R51" i="1" s="1"/>
  <c r="T51" i="1" s="1"/>
  <c r="P52" i="1"/>
  <c r="R52" i="1"/>
  <c r="T52" i="1"/>
  <c r="P53" i="1"/>
  <c r="R53" i="1"/>
  <c r="T53" i="1" s="1"/>
  <c r="P54" i="1"/>
  <c r="R54" i="1" s="1"/>
  <c r="T54" i="1" s="1"/>
  <c r="P55" i="1"/>
  <c r="R55" i="1"/>
  <c r="T55" i="1" s="1"/>
  <c r="P56" i="1"/>
  <c r="R56" i="1" s="1"/>
  <c r="T56" i="1" s="1"/>
  <c r="P57" i="1"/>
  <c r="R57" i="1" s="1"/>
  <c r="T57" i="1" s="1"/>
  <c r="P58" i="1"/>
  <c r="R58" i="1" s="1"/>
  <c r="T58" i="1" s="1"/>
  <c r="P59" i="1"/>
  <c r="R59" i="1" s="1"/>
  <c r="T59" i="1" s="1"/>
  <c r="P60" i="1"/>
  <c r="R60" i="1"/>
  <c r="T60" i="1"/>
  <c r="P61" i="1"/>
  <c r="R61" i="1"/>
  <c r="T61" i="1" s="1"/>
  <c r="P62" i="1"/>
  <c r="R62" i="1" s="1"/>
  <c r="T62" i="1" s="1"/>
  <c r="P63" i="1"/>
  <c r="R63" i="1"/>
  <c r="T63" i="1" s="1"/>
  <c r="P64" i="1"/>
  <c r="R64" i="1" s="1"/>
  <c r="T64" i="1" s="1"/>
  <c r="P65" i="1"/>
  <c r="R65" i="1" s="1"/>
  <c r="T65" i="1" s="1"/>
  <c r="P66" i="1"/>
  <c r="R66" i="1" s="1"/>
  <c r="T66" i="1" s="1"/>
  <c r="P67" i="1"/>
  <c r="R67" i="1" s="1"/>
  <c r="T67" i="1" s="1"/>
  <c r="P68" i="1"/>
  <c r="R68" i="1"/>
  <c r="T68" i="1"/>
  <c r="P69" i="1"/>
  <c r="R69" i="1"/>
  <c r="T69" i="1" s="1"/>
  <c r="P70" i="1"/>
  <c r="R70" i="1" s="1"/>
  <c r="T70" i="1" s="1"/>
  <c r="P71" i="1"/>
  <c r="R71" i="1"/>
  <c r="T71" i="1" s="1"/>
  <c r="P72" i="1"/>
  <c r="R72" i="1" s="1"/>
  <c r="T72" i="1" s="1"/>
  <c r="P73" i="1"/>
  <c r="R73" i="1" s="1"/>
  <c r="T73" i="1" s="1"/>
  <c r="P74" i="1"/>
  <c r="R74" i="1" s="1"/>
  <c r="T74" i="1" s="1"/>
  <c r="P75" i="1"/>
  <c r="R75" i="1" s="1"/>
  <c r="T75" i="1" s="1"/>
  <c r="P77" i="1"/>
  <c r="R77" i="1"/>
  <c r="T77" i="1"/>
  <c r="P78" i="1"/>
  <c r="R78" i="1"/>
  <c r="T78" i="1" s="1"/>
  <c r="P79" i="1"/>
  <c r="R79" i="1"/>
  <c r="T79" i="1" s="1"/>
  <c r="P80" i="1"/>
  <c r="R80" i="1"/>
  <c r="T80" i="1" s="1"/>
  <c r="P81" i="1"/>
  <c r="R81" i="1" s="1"/>
  <c r="T81" i="1" s="1"/>
  <c r="P82" i="1"/>
  <c r="R82" i="1" s="1"/>
  <c r="T82" i="1" s="1"/>
  <c r="P83" i="1"/>
  <c r="R83" i="1" s="1"/>
  <c r="T83" i="1" s="1"/>
  <c r="P84" i="1"/>
  <c r="R84" i="1" s="1"/>
  <c r="T84" i="1" s="1"/>
  <c r="P85" i="1"/>
  <c r="R85" i="1"/>
  <c r="T85" i="1"/>
  <c r="P86" i="1"/>
  <c r="R86" i="1"/>
  <c r="T86" i="1" s="1"/>
  <c r="P87" i="1"/>
  <c r="R87" i="1"/>
  <c r="T87" i="1" s="1"/>
  <c r="P88" i="1"/>
  <c r="R88" i="1"/>
  <c r="T88" i="1" s="1"/>
  <c r="Q88" i="1"/>
  <c r="Q87" i="1"/>
  <c r="Q85" i="1"/>
  <c r="Q84" i="1"/>
  <c r="Q77" i="1"/>
  <c r="Q75" i="1"/>
  <c r="Q79" i="1"/>
  <c r="Q74" i="1"/>
  <c r="Q73" i="1"/>
  <c r="Q66" i="1"/>
  <c r="Q61" i="1"/>
  <c r="Q83" i="1"/>
  <c r="Q82" i="1"/>
  <c r="Q81" i="1"/>
  <c r="Q80" i="1"/>
  <c r="E26" i="2"/>
  <c r="G26" i="2"/>
  <c r="E27" i="2"/>
  <c r="G27" i="2"/>
  <c r="E28" i="2"/>
  <c r="G28" i="2"/>
  <c r="E29" i="2"/>
  <c r="G29" i="2"/>
  <c r="E30" i="2"/>
  <c r="G30" i="2"/>
  <c r="E31" i="2"/>
  <c r="G31" i="2"/>
  <c r="E32" i="2"/>
  <c r="G32" i="2"/>
  <c r="E33" i="2"/>
  <c r="G33" i="2"/>
  <c r="E34" i="2"/>
  <c r="G34" i="2"/>
  <c r="E35" i="2"/>
  <c r="G35" i="2"/>
  <c r="E36" i="2"/>
  <c r="G36" i="2"/>
  <c r="E37" i="2"/>
  <c r="G37" i="2"/>
  <c r="E38" i="2"/>
  <c r="G38" i="2"/>
  <c r="E39" i="2"/>
  <c r="G39" i="2"/>
  <c r="E40" i="2"/>
  <c r="G40" i="2"/>
  <c r="E41" i="2"/>
  <c r="G41" i="2"/>
  <c r="E42" i="2"/>
  <c r="G42" i="2"/>
  <c r="E43" i="2"/>
  <c r="G43" i="2"/>
  <c r="E44" i="2"/>
  <c r="G44" i="2"/>
  <c r="E45" i="2"/>
  <c r="G45" i="2"/>
  <c r="E46" i="2"/>
  <c r="G46" i="2"/>
  <c r="E47" i="2"/>
  <c r="G47" i="2"/>
  <c r="E48" i="2"/>
  <c r="G48" i="2"/>
  <c r="E49" i="2"/>
  <c r="G49" i="2"/>
  <c r="E50" i="2"/>
  <c r="G50" i="2"/>
  <c r="E51" i="2"/>
  <c r="G51" i="2"/>
  <c r="E52" i="2"/>
  <c r="E53" i="2"/>
  <c r="G53" i="2"/>
  <c r="E54" i="2"/>
  <c r="G54" i="2"/>
  <c r="E55" i="2"/>
  <c r="G55" i="2"/>
  <c r="E56" i="2"/>
  <c r="G56" i="2"/>
  <c r="E57" i="2"/>
  <c r="G57" i="2"/>
  <c r="E58" i="2"/>
  <c r="G58" i="2"/>
  <c r="E59" i="2"/>
  <c r="G59" i="2"/>
  <c r="E60" i="2"/>
  <c r="G60" i="2"/>
  <c r="E61" i="2"/>
  <c r="G61" i="2"/>
  <c r="E62" i="2"/>
  <c r="G62" i="2"/>
  <c r="G16" i="2"/>
  <c r="G15" i="2"/>
  <c r="G12" i="2"/>
  <c r="E63" i="2"/>
  <c r="G63" i="2"/>
  <c r="E64" i="2"/>
  <c r="E65" i="2"/>
  <c r="G65" i="2"/>
  <c r="E66" i="2"/>
  <c r="G66" i="2"/>
  <c r="E67" i="2"/>
  <c r="G67" i="2"/>
  <c r="E21" i="2"/>
  <c r="E22" i="2"/>
  <c r="G22" i="2"/>
  <c r="E23" i="2"/>
  <c r="G23" i="2"/>
  <c r="E24" i="2"/>
  <c r="G24" i="2"/>
  <c r="E25" i="2"/>
  <c r="G25" i="2"/>
  <c r="E68" i="2"/>
  <c r="G68" i="2"/>
  <c r="E69" i="2"/>
  <c r="E70" i="2"/>
  <c r="G70" i="2"/>
  <c r="E71" i="2"/>
  <c r="G71" i="2"/>
  <c r="E72" i="2"/>
  <c r="E73" i="2"/>
  <c r="G73" i="2"/>
  <c r="E74" i="2"/>
  <c r="G74" i="2"/>
  <c r="E75" i="2"/>
  <c r="G75" i="2"/>
  <c r="E76" i="2"/>
  <c r="G76" i="2"/>
  <c r="E77" i="2"/>
  <c r="K77" i="2"/>
  <c r="G77" i="2"/>
  <c r="E78" i="2"/>
  <c r="G78" i="2"/>
  <c r="E79" i="2"/>
  <c r="G79" i="2"/>
  <c r="E80" i="2"/>
  <c r="E81" i="2"/>
  <c r="K81" i="2"/>
  <c r="G81" i="2"/>
  <c r="E82" i="2"/>
  <c r="G82" i="2"/>
  <c r="E83" i="2"/>
  <c r="G83" i="2"/>
  <c r="E84" i="2"/>
  <c r="E85" i="2"/>
  <c r="E86" i="2"/>
  <c r="G86" i="2"/>
  <c r="E87" i="2"/>
  <c r="G87" i="2"/>
  <c r="E88" i="2"/>
  <c r="E89" i="2"/>
  <c r="G89" i="2"/>
  <c r="E90" i="2"/>
  <c r="E91" i="2"/>
  <c r="G91" i="2"/>
  <c r="E92" i="2"/>
  <c r="G92" i="2"/>
  <c r="E93" i="2"/>
  <c r="E94" i="2"/>
  <c r="G94" i="2"/>
  <c r="E95" i="2"/>
  <c r="G95" i="2"/>
  <c r="E96" i="2"/>
  <c r="G96" i="2"/>
  <c r="E97" i="2"/>
  <c r="K97" i="2"/>
  <c r="G97" i="2"/>
  <c r="E98" i="2"/>
  <c r="G98" i="2"/>
  <c r="E99" i="2"/>
  <c r="G99" i="2"/>
  <c r="E100" i="2"/>
  <c r="E101" i="2"/>
  <c r="G101" i="2"/>
  <c r="E102" i="2"/>
  <c r="G102" i="2"/>
  <c r="E103" i="2"/>
  <c r="G103" i="2"/>
  <c r="E104" i="2"/>
  <c r="E105" i="2"/>
  <c r="K105" i="2"/>
  <c r="G105" i="2"/>
  <c r="E106" i="2"/>
  <c r="G106" i="2"/>
  <c r="E107" i="2"/>
  <c r="G107" i="2"/>
  <c r="E108" i="2"/>
  <c r="E109" i="2"/>
  <c r="G109" i="2"/>
  <c r="E110" i="2"/>
  <c r="G110" i="2"/>
  <c r="E111" i="2"/>
  <c r="G111" i="2"/>
  <c r="E112" i="2"/>
  <c r="G112" i="2"/>
  <c r="E113" i="2"/>
  <c r="K113" i="2"/>
  <c r="G113" i="2"/>
  <c r="E114" i="2"/>
  <c r="G114" i="2"/>
  <c r="E115" i="2"/>
  <c r="G115" i="2"/>
  <c r="E116" i="2"/>
  <c r="E117" i="2"/>
  <c r="G117" i="2"/>
  <c r="E118" i="2"/>
  <c r="G118" i="2"/>
  <c r="D26" i="2"/>
  <c r="D27" i="2"/>
  <c r="K27" i="2"/>
  <c r="D28" i="2"/>
  <c r="J28" i="2"/>
  <c r="H28" i="2"/>
  <c r="D29" i="2"/>
  <c r="H29" i="2"/>
  <c r="D30" i="2"/>
  <c r="D31" i="2"/>
  <c r="D32" i="2"/>
  <c r="H32" i="2"/>
  <c r="D33" i="2"/>
  <c r="H33" i="2"/>
  <c r="D34" i="2"/>
  <c r="D35" i="2"/>
  <c r="H35" i="2"/>
  <c r="D36" i="2"/>
  <c r="H36" i="2"/>
  <c r="D37" i="2"/>
  <c r="H37" i="2"/>
  <c r="D38" i="2"/>
  <c r="D39" i="2"/>
  <c r="H39" i="2"/>
  <c r="D40" i="2"/>
  <c r="H40" i="2"/>
  <c r="D41" i="2"/>
  <c r="H41" i="2"/>
  <c r="D42" i="2"/>
  <c r="D43" i="2"/>
  <c r="I43" i="2"/>
  <c r="D44" i="2"/>
  <c r="H44" i="2"/>
  <c r="D45" i="2"/>
  <c r="H45" i="2"/>
  <c r="D46" i="2"/>
  <c r="D47" i="2"/>
  <c r="D48" i="2"/>
  <c r="H48" i="2"/>
  <c r="D49" i="2"/>
  <c r="H49" i="2"/>
  <c r="D50" i="2"/>
  <c r="D51" i="2"/>
  <c r="H51" i="2"/>
  <c r="D52" i="2"/>
  <c r="H52" i="2"/>
  <c r="D53" i="2"/>
  <c r="H53" i="2"/>
  <c r="D54" i="2"/>
  <c r="D55" i="2"/>
  <c r="H55" i="2"/>
  <c r="D56" i="2"/>
  <c r="H56" i="2"/>
  <c r="D57" i="2"/>
  <c r="H57" i="2"/>
  <c r="D58" i="2"/>
  <c r="D59" i="2"/>
  <c r="D60" i="2"/>
  <c r="H60" i="2"/>
  <c r="D61" i="2"/>
  <c r="H61" i="2"/>
  <c r="D62" i="2"/>
  <c r="H16" i="2"/>
  <c r="H15" i="2"/>
  <c r="D63" i="2"/>
  <c r="H63" i="2"/>
  <c r="D64" i="2"/>
  <c r="J64" i="2"/>
  <c r="H64" i="2"/>
  <c r="D65" i="2"/>
  <c r="H65" i="2"/>
  <c r="D66" i="2"/>
  <c r="D67" i="2"/>
  <c r="I67" i="2"/>
  <c r="H67" i="2"/>
  <c r="D22" i="2"/>
  <c r="H22" i="2"/>
  <c r="D23" i="2"/>
  <c r="D24" i="2"/>
  <c r="D25" i="2"/>
  <c r="H25" i="2"/>
  <c r="D68" i="2"/>
  <c r="H68" i="2"/>
  <c r="D69" i="2"/>
  <c r="H69" i="2"/>
  <c r="D70" i="2"/>
  <c r="F70" i="2"/>
  <c r="D71" i="2"/>
  <c r="H71" i="2"/>
  <c r="D72" i="2"/>
  <c r="D73" i="2"/>
  <c r="K73" i="2"/>
  <c r="D74" i="2"/>
  <c r="D75" i="2"/>
  <c r="H75" i="2"/>
  <c r="D76" i="2"/>
  <c r="H76" i="2"/>
  <c r="D77" i="2"/>
  <c r="H77" i="2"/>
  <c r="D78" i="2"/>
  <c r="F78" i="2"/>
  <c r="H78" i="2"/>
  <c r="D79" i="2"/>
  <c r="H79" i="2"/>
  <c r="D80" i="2"/>
  <c r="H80" i="2"/>
  <c r="D81" i="2"/>
  <c r="H81" i="2"/>
  <c r="D82" i="2"/>
  <c r="F82" i="2"/>
  <c r="H82" i="2"/>
  <c r="D83" i="2"/>
  <c r="H83" i="2"/>
  <c r="D84" i="2"/>
  <c r="H84" i="2"/>
  <c r="D85" i="2"/>
  <c r="H85" i="2"/>
  <c r="D86" i="2"/>
  <c r="F86" i="2"/>
  <c r="H86" i="2"/>
  <c r="D87" i="2"/>
  <c r="H87" i="2"/>
  <c r="D88" i="2"/>
  <c r="H88" i="2"/>
  <c r="D89" i="2"/>
  <c r="H89" i="2"/>
  <c r="D90" i="2"/>
  <c r="F90" i="2"/>
  <c r="H90" i="2"/>
  <c r="D91" i="2"/>
  <c r="H91" i="2"/>
  <c r="D92" i="2"/>
  <c r="H92" i="2"/>
  <c r="D93" i="2"/>
  <c r="H93" i="2"/>
  <c r="D94" i="2"/>
  <c r="F94" i="2"/>
  <c r="H94" i="2"/>
  <c r="D95" i="2"/>
  <c r="H95" i="2"/>
  <c r="D96" i="2"/>
  <c r="H96" i="2"/>
  <c r="D97" i="2"/>
  <c r="H97" i="2"/>
  <c r="D98" i="2"/>
  <c r="F98" i="2"/>
  <c r="H98" i="2"/>
  <c r="D99" i="2"/>
  <c r="H99" i="2"/>
  <c r="D100" i="2"/>
  <c r="H100" i="2"/>
  <c r="D101" i="2"/>
  <c r="H101" i="2"/>
  <c r="D102" i="2"/>
  <c r="F102" i="2"/>
  <c r="H102" i="2"/>
  <c r="D103" i="2"/>
  <c r="H103" i="2"/>
  <c r="D104" i="2"/>
  <c r="H104" i="2"/>
  <c r="D105" i="2"/>
  <c r="H105" i="2"/>
  <c r="D106" i="2"/>
  <c r="F106" i="2"/>
  <c r="H106" i="2"/>
  <c r="D107" i="2"/>
  <c r="H107" i="2"/>
  <c r="D108" i="2"/>
  <c r="H108" i="2"/>
  <c r="D109" i="2"/>
  <c r="H109" i="2"/>
  <c r="D110" i="2"/>
  <c r="F110" i="2"/>
  <c r="H110" i="2"/>
  <c r="D111" i="2"/>
  <c r="H111" i="2"/>
  <c r="D112" i="2"/>
  <c r="H112" i="2"/>
  <c r="D113" i="2"/>
  <c r="H113" i="2"/>
  <c r="D114" i="2"/>
  <c r="F114" i="2"/>
  <c r="H114" i="2"/>
  <c r="D115" i="2"/>
  <c r="H115" i="2"/>
  <c r="D116" i="2"/>
  <c r="H116" i="2"/>
  <c r="D117" i="2"/>
  <c r="H117" i="2"/>
  <c r="D118" i="2"/>
  <c r="F118" i="2"/>
  <c r="H118" i="2"/>
  <c r="J29" i="2"/>
  <c r="J30" i="2"/>
  <c r="J32" i="2"/>
  <c r="J33" i="2"/>
  <c r="J35" i="2"/>
  <c r="J37" i="2"/>
  <c r="J39" i="2"/>
  <c r="J40" i="2"/>
  <c r="J41" i="2"/>
  <c r="J45" i="2"/>
  <c r="J46" i="2"/>
  <c r="J48" i="2"/>
  <c r="J49" i="2"/>
  <c r="J51" i="2"/>
  <c r="J53" i="2"/>
  <c r="J55" i="2"/>
  <c r="J56" i="2"/>
  <c r="J57" i="2"/>
  <c r="J61" i="2"/>
  <c r="J62" i="2"/>
  <c r="J16" i="2"/>
  <c r="J15" i="2"/>
  <c r="J63" i="2"/>
  <c r="J65" i="2"/>
  <c r="J67" i="2"/>
  <c r="J22" i="2"/>
  <c r="J23" i="2"/>
  <c r="J24" i="2"/>
  <c r="J25" i="2"/>
  <c r="J69" i="2"/>
  <c r="J73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I26" i="2"/>
  <c r="I28" i="2"/>
  <c r="I29" i="2"/>
  <c r="I30" i="2"/>
  <c r="I32" i="2"/>
  <c r="I34" i="2"/>
  <c r="I35" i="2"/>
  <c r="I36" i="2"/>
  <c r="I37" i="2"/>
  <c r="I38" i="2"/>
  <c r="I39" i="2"/>
  <c r="I40" i="2"/>
  <c r="I42" i="2"/>
  <c r="I44" i="2"/>
  <c r="I45" i="2"/>
  <c r="I46" i="2"/>
  <c r="I48" i="2"/>
  <c r="I50" i="2"/>
  <c r="I51" i="2"/>
  <c r="I53" i="2"/>
  <c r="I54" i="2"/>
  <c r="I55" i="2"/>
  <c r="I56" i="2"/>
  <c r="I58" i="2"/>
  <c r="I59" i="2"/>
  <c r="I60" i="2"/>
  <c r="I61" i="2"/>
  <c r="I62" i="2"/>
  <c r="I16" i="2"/>
  <c r="I15" i="2"/>
  <c r="I63" i="2"/>
  <c r="I64" i="2"/>
  <c r="I65" i="2"/>
  <c r="I66" i="2"/>
  <c r="I22" i="2"/>
  <c r="I23" i="2"/>
  <c r="I24" i="2"/>
  <c r="I25" i="2"/>
  <c r="I68" i="2"/>
  <c r="I69" i="2"/>
  <c r="I70" i="2"/>
  <c r="I71" i="2"/>
  <c r="I72" i="2"/>
  <c r="I73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K26" i="2"/>
  <c r="K28" i="2"/>
  <c r="K29" i="2"/>
  <c r="K32" i="2"/>
  <c r="K33" i="2"/>
  <c r="K34" i="2"/>
  <c r="K35" i="2"/>
  <c r="K36" i="2"/>
  <c r="K37" i="2"/>
  <c r="K39" i="2"/>
  <c r="K40" i="2"/>
  <c r="K41" i="2"/>
  <c r="K42" i="2"/>
  <c r="K43" i="2"/>
  <c r="K44" i="2"/>
  <c r="K45" i="2"/>
  <c r="K48" i="2"/>
  <c r="K49" i="2"/>
  <c r="K50" i="2"/>
  <c r="K51" i="2"/>
  <c r="K53" i="2"/>
  <c r="K56" i="2"/>
  <c r="K57" i="2"/>
  <c r="K58" i="2"/>
  <c r="K59" i="2"/>
  <c r="K60" i="2"/>
  <c r="K61" i="2"/>
  <c r="K16" i="2"/>
  <c r="K15" i="2"/>
  <c r="K63" i="2"/>
  <c r="K66" i="2"/>
  <c r="K67" i="2"/>
  <c r="K22" i="2"/>
  <c r="K24" i="2"/>
  <c r="K25" i="2"/>
  <c r="K68" i="2"/>
  <c r="K71" i="2"/>
  <c r="K72" i="2"/>
  <c r="K75" i="2"/>
  <c r="K76" i="2"/>
  <c r="K78" i="2"/>
  <c r="K79" i="2"/>
  <c r="K80" i="2"/>
  <c r="K82" i="2"/>
  <c r="K83" i="2"/>
  <c r="K84" i="2"/>
  <c r="K86" i="2"/>
  <c r="K87" i="2"/>
  <c r="K88" i="2"/>
  <c r="K89" i="2"/>
  <c r="K91" i="2"/>
  <c r="K92" i="2"/>
  <c r="K94" i="2"/>
  <c r="K95" i="2"/>
  <c r="K96" i="2"/>
  <c r="K98" i="2"/>
  <c r="K99" i="2"/>
  <c r="K101" i="2"/>
  <c r="K102" i="2"/>
  <c r="K103" i="2"/>
  <c r="K104" i="2"/>
  <c r="K106" i="2"/>
  <c r="K107" i="2"/>
  <c r="K109" i="2"/>
  <c r="K110" i="2"/>
  <c r="K111" i="2"/>
  <c r="K112" i="2"/>
  <c r="K114" i="2"/>
  <c r="K115" i="2"/>
  <c r="K116" i="2"/>
  <c r="K117" i="2"/>
  <c r="F26" i="2"/>
  <c r="F27" i="2"/>
  <c r="F29" i="2"/>
  <c r="F30" i="2"/>
  <c r="F32" i="2"/>
  <c r="F33" i="2"/>
  <c r="F34" i="2"/>
  <c r="F35" i="2"/>
  <c r="F37" i="2"/>
  <c r="F38" i="2"/>
  <c r="F39" i="2"/>
  <c r="F40" i="2"/>
  <c r="F41" i="2"/>
  <c r="F42" i="2"/>
  <c r="F43" i="2"/>
  <c r="F45" i="2"/>
  <c r="F46" i="2"/>
  <c r="F48" i="2"/>
  <c r="F49" i="2"/>
  <c r="F50" i="2"/>
  <c r="F51" i="2"/>
  <c r="F53" i="2"/>
  <c r="F54" i="2"/>
  <c r="F55" i="2"/>
  <c r="F56" i="2"/>
  <c r="F57" i="2"/>
  <c r="F58" i="2"/>
  <c r="F59" i="2"/>
  <c r="F61" i="2"/>
  <c r="F62" i="2"/>
  <c r="F16" i="2"/>
  <c r="F15" i="2"/>
  <c r="F63" i="2"/>
  <c r="F64" i="2"/>
  <c r="F65" i="2"/>
  <c r="F67" i="2"/>
  <c r="F22" i="2"/>
  <c r="F23" i="2"/>
  <c r="F25" i="2"/>
  <c r="F68" i="2"/>
  <c r="F69" i="2"/>
  <c r="F71" i="2"/>
  <c r="F72" i="2"/>
  <c r="F73" i="2"/>
  <c r="F75" i="2"/>
  <c r="F76" i="2"/>
  <c r="F77" i="2"/>
  <c r="F79" i="2"/>
  <c r="F80" i="2"/>
  <c r="F81" i="2"/>
  <c r="F83" i="2"/>
  <c r="F84" i="2"/>
  <c r="F85" i="2"/>
  <c r="F87" i="2"/>
  <c r="F88" i="2"/>
  <c r="F89" i="2"/>
  <c r="F91" i="2"/>
  <c r="F92" i="2"/>
  <c r="F93" i="2"/>
  <c r="F95" i="2"/>
  <c r="F96" i="2"/>
  <c r="F97" i="2"/>
  <c r="F99" i="2"/>
  <c r="F100" i="2"/>
  <c r="F101" i="2"/>
  <c r="F103" i="2"/>
  <c r="F104" i="2"/>
  <c r="F105" i="2"/>
  <c r="F107" i="2"/>
  <c r="F108" i="2"/>
  <c r="F109" i="2"/>
  <c r="F111" i="2"/>
  <c r="F112" i="2"/>
  <c r="F113" i="2"/>
  <c r="F115" i="2"/>
  <c r="F116" i="2"/>
  <c r="F117" i="2"/>
  <c r="L26" i="2"/>
  <c r="L27" i="2"/>
  <c r="L28" i="2"/>
  <c r="L29" i="2"/>
  <c r="L30" i="2"/>
  <c r="L32" i="2"/>
  <c r="L34" i="2"/>
  <c r="L35" i="2"/>
  <c r="L36" i="2"/>
  <c r="L37" i="2"/>
  <c r="L38" i="2"/>
  <c r="L39" i="2"/>
  <c r="L40" i="2"/>
  <c r="L42" i="2"/>
  <c r="L43" i="2"/>
  <c r="L44" i="2"/>
  <c r="L45" i="2"/>
  <c r="L46" i="2"/>
  <c r="L48" i="2"/>
  <c r="L50" i="2"/>
  <c r="L51" i="2"/>
  <c r="L53" i="2"/>
  <c r="L54" i="2"/>
  <c r="L55" i="2"/>
  <c r="L56" i="2"/>
  <c r="L58" i="2"/>
  <c r="L59" i="2"/>
  <c r="L60" i="2"/>
  <c r="L61" i="2"/>
  <c r="L62" i="2"/>
  <c r="L16" i="2"/>
  <c r="L15" i="2"/>
  <c r="L64" i="2"/>
  <c r="L66" i="2"/>
  <c r="L67" i="2"/>
  <c r="L22" i="2"/>
  <c r="L23" i="2"/>
  <c r="L24" i="2"/>
  <c r="L25" i="2"/>
  <c r="L69" i="2"/>
  <c r="L70" i="2"/>
  <c r="L71" i="2"/>
  <c r="L73" i="2"/>
  <c r="L74" i="2"/>
  <c r="L75" i="2"/>
  <c r="L76" i="2"/>
  <c r="L77" i="2"/>
  <c r="L78" i="2"/>
  <c r="L79" i="2"/>
  <c r="L81" i="2"/>
  <c r="L82" i="2"/>
  <c r="L83" i="2"/>
  <c r="L85" i="2"/>
  <c r="L86" i="2"/>
  <c r="L87" i="2"/>
  <c r="L89" i="2"/>
  <c r="L91" i="2"/>
  <c r="L92" i="2"/>
  <c r="L93" i="2"/>
  <c r="L94" i="2"/>
  <c r="L95" i="2"/>
  <c r="L97" i="2"/>
  <c r="L98" i="2"/>
  <c r="L99" i="2"/>
  <c r="L101" i="2"/>
  <c r="L102" i="2"/>
  <c r="L103" i="2"/>
  <c r="L105" i="2"/>
  <c r="L106" i="2"/>
  <c r="L107" i="2"/>
  <c r="L109" i="2"/>
  <c r="L110" i="2"/>
  <c r="L111" i="2"/>
  <c r="L113" i="2"/>
  <c r="L114" i="2"/>
  <c r="L115" i="2"/>
  <c r="L117" i="2"/>
  <c r="L118" i="2"/>
  <c r="C16" i="2"/>
  <c r="C15" i="2"/>
  <c r="W25" i="1"/>
  <c r="W26" i="1"/>
  <c r="W27" i="1"/>
  <c r="Q86" i="1"/>
  <c r="E337" i="2"/>
  <c r="G337" i="2"/>
  <c r="D337" i="2"/>
  <c r="F337" i="2"/>
  <c r="L337" i="2"/>
  <c r="K337" i="2"/>
  <c r="E336" i="2"/>
  <c r="D336" i="2"/>
  <c r="J336" i="2"/>
  <c r="F336" i="2"/>
  <c r="H336" i="2"/>
  <c r="I336" i="2"/>
  <c r="E335" i="2"/>
  <c r="D335" i="2"/>
  <c r="E334" i="2"/>
  <c r="D334" i="2"/>
  <c r="H334" i="2"/>
  <c r="G334" i="2"/>
  <c r="E333" i="2"/>
  <c r="G333" i="2"/>
  <c r="D333" i="2"/>
  <c r="F333" i="2"/>
  <c r="L333" i="2"/>
  <c r="K333" i="2"/>
  <c r="E332" i="2"/>
  <c r="D332" i="2"/>
  <c r="J332" i="2"/>
  <c r="F332" i="2"/>
  <c r="H332" i="2"/>
  <c r="I332" i="2"/>
  <c r="E331" i="2"/>
  <c r="D331" i="2"/>
  <c r="E330" i="2"/>
  <c r="D330" i="2"/>
  <c r="I330" i="2"/>
  <c r="G330" i="2"/>
  <c r="E329" i="2"/>
  <c r="D329" i="2"/>
  <c r="L329" i="2"/>
  <c r="K329" i="2"/>
  <c r="J329" i="2"/>
  <c r="G329" i="2"/>
  <c r="E328" i="2"/>
  <c r="D328" i="2"/>
  <c r="H328" i="2"/>
  <c r="J328" i="2"/>
  <c r="E327" i="2"/>
  <c r="D327" i="2"/>
  <c r="H327" i="2"/>
  <c r="F327" i="2"/>
  <c r="J327" i="2"/>
  <c r="E326" i="2"/>
  <c r="D326" i="2"/>
  <c r="H326" i="2"/>
  <c r="I326" i="2"/>
  <c r="G326" i="2"/>
  <c r="E325" i="2"/>
  <c r="D325" i="2"/>
  <c r="L325" i="2"/>
  <c r="K325" i="2"/>
  <c r="J325" i="2"/>
  <c r="G325" i="2"/>
  <c r="E324" i="2"/>
  <c r="D324" i="2"/>
  <c r="H324" i="2"/>
  <c r="J324" i="2"/>
  <c r="E323" i="2"/>
  <c r="D323" i="2"/>
  <c r="H323" i="2"/>
  <c r="F323" i="2"/>
  <c r="J323" i="2"/>
  <c r="E322" i="2"/>
  <c r="D322" i="2"/>
  <c r="G322" i="2"/>
  <c r="E321" i="2"/>
  <c r="D321" i="2"/>
  <c r="H321" i="2"/>
  <c r="L321" i="2"/>
  <c r="G321" i="2"/>
  <c r="E320" i="2"/>
  <c r="D320" i="2"/>
  <c r="F320" i="2"/>
  <c r="H320" i="2"/>
  <c r="J320" i="2"/>
  <c r="I320" i="2"/>
  <c r="E319" i="2"/>
  <c r="D319" i="2"/>
  <c r="I319" i="2"/>
  <c r="F319" i="2"/>
  <c r="H319" i="2"/>
  <c r="J319" i="2"/>
  <c r="E318" i="2"/>
  <c r="G318" i="2"/>
  <c r="D318" i="2"/>
  <c r="I318" i="2"/>
  <c r="E317" i="2"/>
  <c r="G317" i="2"/>
  <c r="D317" i="2"/>
  <c r="H317" i="2"/>
  <c r="K317" i="2"/>
  <c r="I317" i="2"/>
  <c r="E316" i="2"/>
  <c r="D316" i="2"/>
  <c r="F316" i="2"/>
  <c r="I316" i="2"/>
  <c r="E315" i="2"/>
  <c r="D315" i="2"/>
  <c r="I315" i="2"/>
  <c r="F315" i="2"/>
  <c r="H315" i="2"/>
  <c r="J315" i="2"/>
  <c r="E314" i="2"/>
  <c r="G314" i="2"/>
  <c r="D314" i="2"/>
  <c r="I314" i="2"/>
  <c r="E313" i="2"/>
  <c r="K313" i="2"/>
  <c r="D313" i="2"/>
  <c r="F313" i="2"/>
  <c r="L313" i="2"/>
  <c r="E312" i="2"/>
  <c r="D312" i="2"/>
  <c r="J312" i="2"/>
  <c r="F312" i="2"/>
  <c r="H312" i="2"/>
  <c r="I312" i="2"/>
  <c r="E311" i="2"/>
  <c r="D311" i="2"/>
  <c r="E310" i="2"/>
  <c r="D310" i="2"/>
  <c r="H310" i="2"/>
  <c r="G310" i="2"/>
  <c r="E309" i="2"/>
  <c r="K309" i="2"/>
  <c r="D309" i="2"/>
  <c r="F309" i="2"/>
  <c r="L309" i="2"/>
  <c r="E308" i="2"/>
  <c r="D308" i="2"/>
  <c r="J308" i="2"/>
  <c r="F308" i="2"/>
  <c r="H308" i="2"/>
  <c r="I308" i="2"/>
  <c r="E307" i="2"/>
  <c r="D307" i="2"/>
  <c r="E306" i="2"/>
  <c r="D306" i="2"/>
  <c r="H306" i="2"/>
  <c r="G306" i="2"/>
  <c r="E305" i="2"/>
  <c r="L305" i="2"/>
  <c r="D305" i="2"/>
  <c r="F305" i="2"/>
  <c r="K305" i="2"/>
  <c r="G305" i="2"/>
  <c r="E304" i="2"/>
  <c r="D304" i="2"/>
  <c r="H304" i="2"/>
  <c r="J304" i="2"/>
  <c r="E303" i="2"/>
  <c r="D303" i="2"/>
  <c r="J303" i="2"/>
  <c r="F303" i="2"/>
  <c r="H303" i="2"/>
  <c r="E302" i="2"/>
  <c r="D302" i="2"/>
  <c r="I302" i="2"/>
  <c r="E301" i="2"/>
  <c r="K301" i="2"/>
  <c r="D301" i="2"/>
  <c r="F301" i="2"/>
  <c r="E300" i="2"/>
  <c r="L300" i="2"/>
  <c r="D300" i="2"/>
  <c r="F300" i="2"/>
  <c r="H300" i="2"/>
  <c r="J300" i="2"/>
  <c r="I300" i="2"/>
  <c r="E299" i="2"/>
  <c r="D299" i="2"/>
  <c r="F299" i="2"/>
  <c r="H299" i="2"/>
  <c r="J299" i="2"/>
  <c r="E298" i="2"/>
  <c r="G298" i="2"/>
  <c r="D298" i="2"/>
  <c r="E297" i="2"/>
  <c r="K297" i="2"/>
  <c r="D297" i="2"/>
  <c r="J297" i="2"/>
  <c r="E296" i="2"/>
  <c r="K296" i="2"/>
  <c r="D296" i="2"/>
  <c r="J296" i="2"/>
  <c r="F296" i="2"/>
  <c r="H296" i="2"/>
  <c r="I296" i="2"/>
  <c r="E295" i="2"/>
  <c r="D295" i="2"/>
  <c r="F295" i="2"/>
  <c r="H295" i="2"/>
  <c r="J295" i="2"/>
  <c r="I295" i="2"/>
  <c r="E294" i="2"/>
  <c r="D294" i="2"/>
  <c r="I294" i="2"/>
  <c r="G294" i="2"/>
  <c r="E293" i="2"/>
  <c r="D293" i="2"/>
  <c r="K293" i="2"/>
  <c r="G293" i="2"/>
  <c r="E292" i="2"/>
  <c r="D292" i="2"/>
  <c r="F292" i="2"/>
  <c r="H292" i="2"/>
  <c r="I292" i="2"/>
  <c r="E291" i="2"/>
  <c r="D291" i="2"/>
  <c r="F291" i="2"/>
  <c r="J291" i="2"/>
  <c r="E290" i="2"/>
  <c r="D290" i="2"/>
  <c r="H290" i="2"/>
  <c r="I290" i="2"/>
  <c r="G290" i="2"/>
  <c r="E289" i="2"/>
  <c r="D289" i="2"/>
  <c r="K289" i="2"/>
  <c r="G289" i="2"/>
  <c r="E288" i="2"/>
  <c r="D288" i="2"/>
  <c r="J288" i="2"/>
  <c r="E287" i="2"/>
  <c r="D287" i="2"/>
  <c r="F287" i="2"/>
  <c r="H287" i="2"/>
  <c r="J287" i="2"/>
  <c r="I287" i="2"/>
  <c r="E286" i="2"/>
  <c r="D286" i="2"/>
  <c r="I286" i="2"/>
  <c r="G286" i="2"/>
  <c r="E285" i="2"/>
  <c r="D285" i="2"/>
  <c r="K285" i="2"/>
  <c r="G285" i="2"/>
  <c r="E284" i="2"/>
  <c r="K284" i="2"/>
  <c r="D284" i="2"/>
  <c r="F284" i="2"/>
  <c r="G284" i="2"/>
  <c r="E283" i="2"/>
  <c r="D283" i="2"/>
  <c r="F283" i="2"/>
  <c r="H283" i="2"/>
  <c r="J283" i="2"/>
  <c r="E282" i="2"/>
  <c r="D282" i="2"/>
  <c r="G282" i="2"/>
  <c r="E281" i="2"/>
  <c r="L281" i="2"/>
  <c r="D281" i="2"/>
  <c r="F281" i="2"/>
  <c r="H281" i="2"/>
  <c r="K281" i="2"/>
  <c r="J281" i="2"/>
  <c r="I281" i="2"/>
  <c r="G281" i="2"/>
  <c r="E280" i="2"/>
  <c r="D280" i="2"/>
  <c r="K280" i="2"/>
  <c r="G280" i="2"/>
  <c r="E279" i="2"/>
  <c r="D279" i="2"/>
  <c r="F279" i="2"/>
  <c r="J279" i="2"/>
  <c r="I279" i="2"/>
  <c r="E278" i="2"/>
  <c r="G278" i="2"/>
  <c r="D278" i="2"/>
  <c r="H278" i="2"/>
  <c r="I278" i="2"/>
  <c r="E277" i="2"/>
  <c r="L277" i="2"/>
  <c r="D277" i="2"/>
  <c r="K277" i="2"/>
  <c r="G277" i="2"/>
  <c r="E276" i="2"/>
  <c r="K276" i="2"/>
  <c r="D276" i="2"/>
  <c r="F276" i="2"/>
  <c r="L276" i="2"/>
  <c r="E275" i="2"/>
  <c r="D275" i="2"/>
  <c r="F275" i="2"/>
  <c r="H275" i="2"/>
  <c r="J275" i="2"/>
  <c r="E274" i="2"/>
  <c r="G274" i="2"/>
  <c r="D274" i="2"/>
  <c r="I274" i="2"/>
  <c r="E273" i="2"/>
  <c r="D273" i="2"/>
  <c r="K273" i="2"/>
  <c r="G273" i="2"/>
  <c r="E272" i="2"/>
  <c r="K272" i="2"/>
  <c r="D272" i="2"/>
  <c r="J272" i="2"/>
  <c r="E271" i="2"/>
  <c r="D271" i="2"/>
  <c r="F271" i="2"/>
  <c r="H271" i="2"/>
  <c r="J271" i="2"/>
  <c r="I271" i="2"/>
  <c r="E270" i="2"/>
  <c r="D270" i="2"/>
  <c r="G270" i="2"/>
  <c r="E269" i="2"/>
  <c r="K269" i="2"/>
  <c r="D269" i="2"/>
  <c r="F269" i="2"/>
  <c r="L269" i="2"/>
  <c r="G269" i="2"/>
  <c r="E268" i="2"/>
  <c r="L268" i="2"/>
  <c r="D268" i="2"/>
  <c r="F268" i="2"/>
  <c r="H268" i="2"/>
  <c r="J268" i="2"/>
  <c r="I268" i="2"/>
  <c r="G268" i="2"/>
  <c r="E267" i="2"/>
  <c r="D267" i="2"/>
  <c r="F267" i="2"/>
  <c r="H267" i="2"/>
  <c r="J267" i="2"/>
  <c r="I267" i="2"/>
  <c r="E266" i="2"/>
  <c r="D266" i="2"/>
  <c r="H266" i="2"/>
  <c r="G266" i="2"/>
  <c r="E265" i="2"/>
  <c r="K265" i="2"/>
  <c r="D265" i="2"/>
  <c r="J265" i="2"/>
  <c r="F265" i="2"/>
  <c r="H265" i="2"/>
  <c r="L265" i="2"/>
  <c r="I265" i="2"/>
  <c r="G265" i="2"/>
  <c r="E264" i="2"/>
  <c r="L264" i="2"/>
  <c r="D264" i="2"/>
  <c r="F264" i="2"/>
  <c r="H264" i="2"/>
  <c r="J264" i="2"/>
  <c r="I264" i="2"/>
  <c r="G264" i="2"/>
  <c r="E263" i="2"/>
  <c r="D263" i="2"/>
  <c r="I263" i="2"/>
  <c r="E262" i="2"/>
  <c r="D262" i="2"/>
  <c r="H262" i="2"/>
  <c r="I262" i="2"/>
  <c r="G262" i="2"/>
  <c r="E261" i="2"/>
  <c r="D261" i="2"/>
  <c r="F261" i="2"/>
  <c r="H261" i="2"/>
  <c r="L261" i="2"/>
  <c r="K261" i="2"/>
  <c r="J261" i="2"/>
  <c r="I261" i="2"/>
  <c r="G261" i="2"/>
  <c r="E260" i="2"/>
  <c r="D260" i="2"/>
  <c r="K260" i="2"/>
  <c r="G260" i="2"/>
  <c r="E259" i="2"/>
  <c r="D259" i="2"/>
  <c r="F259" i="2"/>
  <c r="J259" i="2"/>
  <c r="I259" i="2"/>
  <c r="E258" i="2"/>
  <c r="D258" i="2"/>
  <c r="H258" i="2"/>
  <c r="I258" i="2"/>
  <c r="G258" i="2"/>
  <c r="E257" i="2"/>
  <c r="L257" i="2"/>
  <c r="D257" i="2"/>
  <c r="K257" i="2"/>
  <c r="G257" i="2"/>
  <c r="E256" i="2"/>
  <c r="K256" i="2"/>
  <c r="D256" i="2"/>
  <c r="F256" i="2"/>
  <c r="E255" i="2"/>
  <c r="D255" i="2"/>
  <c r="F255" i="2"/>
  <c r="H255" i="2"/>
  <c r="J255" i="2"/>
  <c r="I255" i="2"/>
  <c r="E254" i="2"/>
  <c r="G254" i="2"/>
  <c r="D254" i="2"/>
  <c r="E253" i="2"/>
  <c r="K253" i="2"/>
  <c r="D253" i="2"/>
  <c r="J253" i="2"/>
  <c r="G253" i="2"/>
  <c r="E252" i="2"/>
  <c r="K252" i="2"/>
  <c r="D252" i="2"/>
  <c r="J252" i="2"/>
  <c r="F252" i="2"/>
  <c r="H252" i="2"/>
  <c r="L252" i="2"/>
  <c r="I252" i="2"/>
  <c r="G252" i="2"/>
  <c r="E251" i="2"/>
  <c r="D251" i="2"/>
  <c r="J251" i="2"/>
  <c r="F251" i="2"/>
  <c r="H251" i="2"/>
  <c r="E250" i="2"/>
  <c r="G250" i="2"/>
  <c r="D250" i="2"/>
  <c r="I250" i="2"/>
  <c r="E249" i="2"/>
  <c r="K249" i="2"/>
  <c r="D249" i="2"/>
  <c r="F249" i="2"/>
  <c r="L249" i="2"/>
  <c r="E248" i="2"/>
  <c r="L248" i="2"/>
  <c r="D248" i="2"/>
  <c r="F248" i="2"/>
  <c r="H248" i="2"/>
  <c r="J248" i="2"/>
  <c r="I248" i="2"/>
  <c r="G248" i="2"/>
  <c r="E247" i="2"/>
  <c r="D247" i="2"/>
  <c r="F247" i="2"/>
  <c r="H247" i="2"/>
  <c r="J247" i="2"/>
  <c r="I247" i="2"/>
  <c r="E246" i="2"/>
  <c r="D246" i="2"/>
  <c r="G246" i="2"/>
  <c r="E245" i="2"/>
  <c r="K245" i="2"/>
  <c r="D245" i="2"/>
  <c r="J245" i="2"/>
  <c r="F245" i="2"/>
  <c r="H245" i="2"/>
  <c r="L245" i="2"/>
  <c r="I245" i="2"/>
  <c r="E244" i="2"/>
  <c r="L244" i="2"/>
  <c r="D244" i="2"/>
  <c r="F244" i="2"/>
  <c r="H244" i="2"/>
  <c r="J244" i="2"/>
  <c r="I244" i="2"/>
  <c r="G244" i="2"/>
  <c r="E243" i="2"/>
  <c r="D243" i="2"/>
  <c r="E242" i="2"/>
  <c r="D242" i="2"/>
  <c r="I242" i="2"/>
  <c r="G242" i="2"/>
  <c r="E241" i="2"/>
  <c r="K241" i="2"/>
  <c r="D241" i="2"/>
  <c r="F241" i="2"/>
  <c r="H241" i="2"/>
  <c r="L241" i="2"/>
  <c r="J241" i="2"/>
  <c r="I241" i="2"/>
  <c r="G241" i="2"/>
  <c r="E240" i="2"/>
  <c r="L240" i="2"/>
  <c r="D240" i="2"/>
  <c r="F240" i="2"/>
  <c r="H240" i="2"/>
  <c r="K240" i="2"/>
  <c r="J240" i="2"/>
  <c r="I240" i="2"/>
  <c r="G240" i="2"/>
  <c r="E239" i="2"/>
  <c r="D239" i="2"/>
  <c r="F239" i="2"/>
  <c r="I239" i="2"/>
  <c r="E238" i="2"/>
  <c r="G238" i="2"/>
  <c r="D238" i="2"/>
  <c r="H238" i="2"/>
  <c r="E237" i="2"/>
  <c r="K237" i="2"/>
  <c r="D237" i="2"/>
  <c r="J237" i="2"/>
  <c r="F237" i="2"/>
  <c r="H237" i="2"/>
  <c r="I237" i="2"/>
  <c r="E236" i="2"/>
  <c r="L236" i="2"/>
  <c r="D236" i="2"/>
  <c r="F236" i="2"/>
  <c r="H236" i="2"/>
  <c r="J236" i="2"/>
  <c r="I236" i="2"/>
  <c r="G236" i="2"/>
  <c r="E235" i="2"/>
  <c r="D235" i="2"/>
  <c r="F235" i="2"/>
  <c r="I235" i="2"/>
  <c r="E234" i="2"/>
  <c r="D234" i="2"/>
  <c r="I234" i="2"/>
  <c r="G234" i="2"/>
  <c r="E233" i="2"/>
  <c r="K233" i="2"/>
  <c r="D233" i="2"/>
  <c r="F233" i="2"/>
  <c r="H233" i="2"/>
  <c r="L233" i="2"/>
  <c r="J233" i="2"/>
  <c r="I233" i="2"/>
  <c r="G233" i="2"/>
  <c r="E232" i="2"/>
  <c r="L232" i="2"/>
  <c r="D232" i="2"/>
  <c r="F232" i="2"/>
  <c r="H232" i="2"/>
  <c r="K232" i="2"/>
  <c r="J232" i="2"/>
  <c r="I232" i="2"/>
  <c r="G232" i="2"/>
  <c r="E231" i="2"/>
  <c r="D231" i="2"/>
  <c r="F231" i="2"/>
  <c r="I231" i="2"/>
  <c r="E230" i="2"/>
  <c r="G230" i="2"/>
  <c r="D230" i="2"/>
  <c r="H230" i="2"/>
  <c r="I230" i="2"/>
  <c r="E229" i="2"/>
  <c r="K229" i="2"/>
  <c r="D229" i="2"/>
  <c r="L229" i="2"/>
  <c r="F229" i="2"/>
  <c r="H229" i="2"/>
  <c r="J229" i="2"/>
  <c r="I229" i="2"/>
  <c r="G229" i="2"/>
  <c r="E228" i="2"/>
  <c r="D228" i="2"/>
  <c r="F228" i="2"/>
  <c r="G228" i="2"/>
  <c r="E227" i="2"/>
  <c r="D227" i="2"/>
  <c r="E226" i="2"/>
  <c r="D226" i="2"/>
  <c r="H226" i="2"/>
  <c r="I226" i="2"/>
  <c r="G226" i="2"/>
  <c r="E225" i="2"/>
  <c r="D225" i="2"/>
  <c r="K225" i="2"/>
  <c r="F225" i="2"/>
  <c r="J225" i="2"/>
  <c r="G225" i="2"/>
  <c r="E224" i="2"/>
  <c r="K224" i="2"/>
  <c r="D224" i="2"/>
  <c r="L224" i="2"/>
  <c r="E223" i="2"/>
  <c r="D223" i="2"/>
  <c r="I223" i="2"/>
  <c r="F223" i="2"/>
  <c r="H223" i="2"/>
  <c r="J223" i="2"/>
  <c r="E222" i="2"/>
  <c r="D222" i="2"/>
  <c r="I222" i="2"/>
  <c r="G222" i="2"/>
  <c r="E221" i="2"/>
  <c r="L221" i="2"/>
  <c r="D221" i="2"/>
  <c r="K221" i="2"/>
  <c r="F221" i="2"/>
  <c r="J221" i="2"/>
  <c r="G221" i="2"/>
  <c r="E220" i="2"/>
  <c r="L220" i="2"/>
  <c r="D220" i="2"/>
  <c r="I220" i="2"/>
  <c r="E219" i="2"/>
  <c r="D219" i="2"/>
  <c r="F219" i="2"/>
  <c r="H219" i="2"/>
  <c r="J219" i="2"/>
  <c r="E218" i="2"/>
  <c r="G218" i="2"/>
  <c r="D218" i="2"/>
  <c r="I218" i="2"/>
  <c r="H218" i="2"/>
  <c r="E217" i="2"/>
  <c r="D217" i="2"/>
  <c r="G217" i="2"/>
  <c r="E216" i="2"/>
  <c r="K216" i="2"/>
  <c r="D216" i="2"/>
  <c r="J216" i="2"/>
  <c r="F216" i="2"/>
  <c r="H216" i="2"/>
  <c r="I216" i="2"/>
  <c r="E215" i="2"/>
  <c r="D215" i="2"/>
  <c r="H215" i="2"/>
  <c r="F215" i="2"/>
  <c r="E214" i="2"/>
  <c r="D214" i="2"/>
  <c r="H214" i="2"/>
  <c r="I214" i="2"/>
  <c r="E213" i="2"/>
  <c r="K213" i="2"/>
  <c r="D213" i="2"/>
  <c r="F213" i="2"/>
  <c r="H213" i="2"/>
  <c r="J213" i="2"/>
  <c r="I213" i="2"/>
  <c r="G213" i="2"/>
  <c r="E212" i="2"/>
  <c r="L212" i="2"/>
  <c r="D212" i="2"/>
  <c r="F212" i="2"/>
  <c r="H212" i="2"/>
  <c r="K212" i="2"/>
  <c r="J212" i="2"/>
  <c r="I212" i="2"/>
  <c r="G212" i="2"/>
  <c r="E211" i="2"/>
  <c r="D211" i="2"/>
  <c r="H211" i="2"/>
  <c r="J211" i="2"/>
  <c r="E210" i="2"/>
  <c r="D210" i="2"/>
  <c r="H210" i="2"/>
  <c r="I210" i="2"/>
  <c r="E209" i="2"/>
  <c r="K209" i="2"/>
  <c r="D209" i="2"/>
  <c r="L209" i="2"/>
  <c r="F209" i="2"/>
  <c r="J209" i="2"/>
  <c r="G209" i="2"/>
  <c r="E208" i="2"/>
  <c r="D208" i="2"/>
  <c r="F208" i="2"/>
  <c r="K208" i="2"/>
  <c r="G208" i="2"/>
  <c r="E207" i="2"/>
  <c r="D207" i="2"/>
  <c r="J207" i="2"/>
  <c r="E206" i="2"/>
  <c r="D206" i="2"/>
  <c r="G206" i="2"/>
  <c r="E205" i="2"/>
  <c r="D205" i="2"/>
  <c r="F205" i="2"/>
  <c r="H205" i="2"/>
  <c r="J205" i="2"/>
  <c r="I205" i="2"/>
  <c r="E204" i="2"/>
  <c r="L204" i="2"/>
  <c r="D204" i="2"/>
  <c r="F204" i="2"/>
  <c r="H204" i="2"/>
  <c r="K204" i="2"/>
  <c r="J204" i="2"/>
  <c r="I204" i="2"/>
  <c r="G204" i="2"/>
  <c r="E203" i="2"/>
  <c r="D203" i="2"/>
  <c r="E202" i="2"/>
  <c r="D202" i="2"/>
  <c r="I202" i="2"/>
  <c r="G202" i="2"/>
  <c r="E201" i="2"/>
  <c r="K201" i="2"/>
  <c r="D201" i="2"/>
  <c r="J201" i="2"/>
  <c r="F201" i="2"/>
  <c r="H201" i="2"/>
  <c r="L201" i="2"/>
  <c r="I201" i="2"/>
  <c r="G201" i="2"/>
  <c r="E200" i="2"/>
  <c r="K200" i="2"/>
  <c r="D200" i="2"/>
  <c r="L200" i="2"/>
  <c r="F200" i="2"/>
  <c r="H200" i="2"/>
  <c r="J200" i="2"/>
  <c r="I200" i="2"/>
  <c r="G200" i="2"/>
  <c r="E199" i="2"/>
  <c r="D199" i="2"/>
  <c r="F199" i="2"/>
  <c r="I199" i="2"/>
  <c r="E198" i="2"/>
  <c r="D198" i="2"/>
  <c r="H198" i="2"/>
  <c r="G198" i="2"/>
  <c r="E197" i="2"/>
  <c r="K197" i="2"/>
  <c r="D197" i="2"/>
  <c r="F197" i="2"/>
  <c r="H197" i="2"/>
  <c r="L197" i="2"/>
  <c r="J197" i="2"/>
  <c r="I197" i="2"/>
  <c r="E196" i="2"/>
  <c r="L196" i="2"/>
  <c r="D196" i="2"/>
  <c r="F196" i="2"/>
  <c r="H196" i="2"/>
  <c r="K196" i="2"/>
  <c r="J196" i="2"/>
  <c r="I196" i="2"/>
  <c r="G196" i="2"/>
  <c r="E195" i="2"/>
  <c r="D195" i="2"/>
  <c r="H195" i="2"/>
  <c r="F195" i="2"/>
  <c r="I195" i="2"/>
  <c r="E194" i="2"/>
  <c r="D194" i="2"/>
  <c r="H194" i="2"/>
  <c r="I194" i="2"/>
  <c r="G194" i="2"/>
  <c r="E193" i="2"/>
  <c r="D193" i="2"/>
  <c r="L193" i="2"/>
  <c r="H193" i="2"/>
  <c r="G193" i="2"/>
  <c r="E192" i="2"/>
  <c r="L192" i="2"/>
  <c r="D192" i="2"/>
  <c r="F192" i="2"/>
  <c r="J192" i="2"/>
  <c r="E191" i="2"/>
  <c r="D191" i="2"/>
  <c r="J191" i="2"/>
  <c r="I191" i="2"/>
  <c r="E190" i="2"/>
  <c r="G190" i="2"/>
  <c r="D190" i="2"/>
  <c r="H190" i="2"/>
  <c r="I190" i="2"/>
  <c r="E189" i="2"/>
  <c r="D189" i="2"/>
  <c r="F189" i="2"/>
  <c r="L189" i="2"/>
  <c r="K189" i="2"/>
  <c r="J189" i="2"/>
  <c r="G189" i="2"/>
  <c r="E188" i="2"/>
  <c r="G188" i="2"/>
  <c r="D188" i="2"/>
  <c r="H188" i="2"/>
  <c r="J188" i="2"/>
  <c r="E187" i="2"/>
  <c r="D187" i="2"/>
  <c r="H187" i="2"/>
  <c r="F187" i="2"/>
  <c r="J187" i="2"/>
  <c r="I187" i="2"/>
  <c r="E186" i="2"/>
  <c r="D186" i="2"/>
  <c r="I186" i="2"/>
  <c r="G186" i="2"/>
  <c r="E185" i="2"/>
  <c r="L185" i="2"/>
  <c r="D185" i="2"/>
  <c r="F185" i="2"/>
  <c r="H185" i="2"/>
  <c r="K185" i="2"/>
  <c r="J185" i="2"/>
  <c r="I185" i="2"/>
  <c r="E184" i="2"/>
  <c r="G184" i="2"/>
  <c r="D184" i="2"/>
  <c r="H184" i="2"/>
  <c r="F184" i="2"/>
  <c r="K184" i="2"/>
  <c r="J184" i="2"/>
  <c r="I184" i="2"/>
  <c r="E183" i="2"/>
  <c r="D183" i="2"/>
  <c r="F183" i="2"/>
  <c r="H183" i="2"/>
  <c r="J183" i="2"/>
  <c r="I183" i="2"/>
  <c r="E182" i="2"/>
  <c r="D182" i="2"/>
  <c r="G182" i="2"/>
  <c r="E181" i="2"/>
  <c r="D181" i="2"/>
  <c r="J181" i="2"/>
  <c r="H181" i="2"/>
  <c r="K181" i="2"/>
  <c r="I181" i="2"/>
  <c r="G181" i="2"/>
  <c r="E180" i="2"/>
  <c r="K180" i="2"/>
  <c r="D180" i="2"/>
  <c r="I180" i="2"/>
  <c r="F180" i="2"/>
  <c r="L180" i="2"/>
  <c r="J180" i="2"/>
  <c r="E179" i="2"/>
  <c r="D179" i="2"/>
  <c r="I179" i="2"/>
  <c r="F179" i="2"/>
  <c r="J179" i="2"/>
  <c r="E178" i="2"/>
  <c r="D178" i="2"/>
  <c r="G178" i="2"/>
  <c r="E177" i="2"/>
  <c r="D177" i="2"/>
  <c r="J177" i="2"/>
  <c r="H177" i="2"/>
  <c r="G177" i="2"/>
  <c r="E176" i="2"/>
  <c r="D176" i="2"/>
  <c r="J176" i="2"/>
  <c r="H176" i="2"/>
  <c r="G176" i="2"/>
  <c r="E175" i="2"/>
  <c r="D175" i="2"/>
  <c r="H175" i="2"/>
  <c r="J175" i="2"/>
  <c r="E174" i="2"/>
  <c r="D174" i="2"/>
  <c r="H174" i="2"/>
  <c r="I174" i="2"/>
  <c r="G174" i="2"/>
  <c r="E173" i="2"/>
  <c r="D173" i="2"/>
  <c r="G173" i="2"/>
  <c r="E172" i="2"/>
  <c r="D172" i="2"/>
  <c r="H172" i="2"/>
  <c r="F172" i="2"/>
  <c r="J172" i="2"/>
  <c r="G172" i="2"/>
  <c r="E171" i="2"/>
  <c r="D171" i="2"/>
  <c r="F171" i="2"/>
  <c r="H171" i="2"/>
  <c r="I171" i="2"/>
  <c r="E170" i="2"/>
  <c r="D170" i="2"/>
  <c r="G170" i="2"/>
  <c r="E169" i="2"/>
  <c r="L169" i="2"/>
  <c r="D169" i="2"/>
  <c r="J169" i="2"/>
  <c r="K169" i="2"/>
  <c r="G169" i="2"/>
  <c r="E168" i="2"/>
  <c r="K168" i="2"/>
  <c r="D168" i="2"/>
  <c r="I168" i="2"/>
  <c r="F168" i="2"/>
  <c r="L168" i="2"/>
  <c r="J168" i="2"/>
  <c r="G168" i="2"/>
  <c r="E167" i="2"/>
  <c r="D167" i="2"/>
  <c r="J167" i="2"/>
  <c r="H167" i="2"/>
  <c r="E166" i="2"/>
  <c r="D166" i="2"/>
  <c r="G166" i="2"/>
  <c r="E165" i="2"/>
  <c r="L165" i="2"/>
  <c r="D165" i="2"/>
  <c r="F165" i="2"/>
  <c r="H165" i="2"/>
  <c r="J165" i="2"/>
  <c r="I165" i="2"/>
  <c r="G165" i="2"/>
  <c r="E164" i="2"/>
  <c r="D164" i="2"/>
  <c r="G164" i="2"/>
  <c r="E163" i="2"/>
  <c r="D163" i="2"/>
  <c r="H163" i="2"/>
  <c r="F163" i="2"/>
  <c r="J163" i="2"/>
  <c r="I163" i="2"/>
  <c r="E162" i="2"/>
  <c r="G162" i="2"/>
  <c r="D162" i="2"/>
  <c r="H162" i="2"/>
  <c r="I162" i="2"/>
  <c r="E161" i="2"/>
  <c r="L161" i="2"/>
  <c r="D161" i="2"/>
  <c r="I161" i="2"/>
  <c r="K161" i="2"/>
  <c r="J161" i="2"/>
  <c r="G161" i="2"/>
  <c r="E160" i="2"/>
  <c r="D160" i="2"/>
  <c r="I160" i="2"/>
  <c r="F160" i="2"/>
  <c r="L160" i="2"/>
  <c r="K160" i="2"/>
  <c r="J160" i="2"/>
  <c r="G160" i="2"/>
  <c r="E159" i="2"/>
  <c r="D159" i="2"/>
  <c r="I159" i="2"/>
  <c r="H159" i="2"/>
  <c r="J159" i="2"/>
  <c r="E158" i="2"/>
  <c r="D158" i="2"/>
  <c r="I158" i="2"/>
  <c r="G158" i="2"/>
  <c r="E157" i="2"/>
  <c r="L157" i="2"/>
  <c r="D157" i="2"/>
  <c r="G157" i="2"/>
  <c r="E156" i="2"/>
  <c r="D156" i="2"/>
  <c r="F156" i="2"/>
  <c r="E155" i="2"/>
  <c r="D155" i="2"/>
  <c r="F155" i="2"/>
  <c r="H155" i="2"/>
  <c r="I155" i="2"/>
  <c r="E154" i="2"/>
  <c r="G154" i="2"/>
  <c r="D154" i="2"/>
  <c r="E153" i="2"/>
  <c r="D153" i="2"/>
  <c r="I153" i="2"/>
  <c r="F153" i="2"/>
  <c r="L153" i="2"/>
  <c r="K153" i="2"/>
  <c r="J153" i="2"/>
  <c r="G153" i="2"/>
  <c r="E152" i="2"/>
  <c r="D152" i="2"/>
  <c r="K152" i="2"/>
  <c r="H152" i="2"/>
  <c r="L152" i="2"/>
  <c r="I152" i="2"/>
  <c r="G152" i="2"/>
  <c r="E151" i="2"/>
  <c r="D151" i="2"/>
  <c r="F151" i="2"/>
  <c r="H151" i="2"/>
  <c r="J151" i="2"/>
  <c r="I151" i="2"/>
  <c r="E150" i="2"/>
  <c r="G150" i="2"/>
  <c r="D150" i="2"/>
  <c r="H150" i="2"/>
  <c r="E149" i="2"/>
  <c r="D149" i="2"/>
  <c r="F149" i="2"/>
  <c r="G149" i="2"/>
  <c r="E148" i="2"/>
  <c r="L148" i="2"/>
  <c r="D148" i="2"/>
  <c r="J148" i="2"/>
  <c r="F148" i="2"/>
  <c r="H148" i="2"/>
  <c r="I148" i="2"/>
  <c r="E147" i="2"/>
  <c r="D147" i="2"/>
  <c r="F147" i="2"/>
  <c r="H147" i="2"/>
  <c r="I147" i="2"/>
  <c r="E146" i="2"/>
  <c r="D146" i="2"/>
  <c r="G146" i="2"/>
  <c r="E145" i="2"/>
  <c r="L145" i="2"/>
  <c r="D145" i="2"/>
  <c r="I145" i="2"/>
  <c r="K145" i="2"/>
  <c r="J145" i="2"/>
  <c r="G145" i="2"/>
  <c r="E144" i="2"/>
  <c r="L144" i="2"/>
  <c r="D144" i="2"/>
  <c r="J144" i="2"/>
  <c r="H144" i="2"/>
  <c r="K144" i="2"/>
  <c r="E143" i="2"/>
  <c r="D143" i="2"/>
  <c r="H143" i="2"/>
  <c r="F143" i="2"/>
  <c r="J143" i="2"/>
  <c r="I143" i="2"/>
  <c r="E142" i="2"/>
  <c r="D142" i="2"/>
  <c r="H142" i="2"/>
  <c r="I142" i="2"/>
  <c r="G142" i="2"/>
  <c r="E141" i="2"/>
  <c r="D141" i="2"/>
  <c r="G141" i="2"/>
  <c r="E140" i="2"/>
  <c r="D140" i="2"/>
  <c r="H140" i="2"/>
  <c r="E139" i="2"/>
  <c r="K139" i="2"/>
  <c r="D139" i="2"/>
  <c r="I139" i="2"/>
  <c r="F139" i="2"/>
  <c r="H139" i="2"/>
  <c r="G139" i="2"/>
  <c r="E138" i="2"/>
  <c r="L138" i="2"/>
  <c r="D138" i="2"/>
  <c r="F138" i="2"/>
  <c r="H138" i="2"/>
  <c r="J138" i="2"/>
  <c r="I138" i="2"/>
  <c r="E137" i="2"/>
  <c r="L137" i="2"/>
  <c r="D137" i="2"/>
  <c r="I137" i="2"/>
  <c r="E136" i="2"/>
  <c r="L136" i="2"/>
  <c r="D136" i="2"/>
  <c r="F136" i="2"/>
  <c r="H136" i="2"/>
  <c r="J136" i="2"/>
  <c r="G136" i="2"/>
  <c r="E135" i="2"/>
  <c r="K135" i="2"/>
  <c r="D135" i="2"/>
  <c r="F135" i="2"/>
  <c r="H135" i="2"/>
  <c r="I135" i="2"/>
  <c r="E134" i="2"/>
  <c r="D134" i="2"/>
  <c r="F134" i="2"/>
  <c r="H134" i="2"/>
  <c r="I134" i="2"/>
  <c r="E133" i="2"/>
  <c r="L133" i="2"/>
  <c r="D133" i="2"/>
  <c r="K133" i="2"/>
  <c r="E132" i="2"/>
  <c r="G132" i="2"/>
  <c r="D132" i="2"/>
  <c r="H132" i="2"/>
  <c r="F132" i="2"/>
  <c r="L132" i="2"/>
  <c r="J132" i="2"/>
  <c r="I132" i="2"/>
  <c r="E131" i="2"/>
  <c r="G131" i="2"/>
  <c r="D131" i="2"/>
  <c r="H131" i="2"/>
  <c r="F131" i="2"/>
  <c r="K131" i="2"/>
  <c r="I131" i="2"/>
  <c r="E130" i="2"/>
  <c r="L130" i="2"/>
  <c r="D130" i="2"/>
  <c r="H130" i="2"/>
  <c r="F130" i="2"/>
  <c r="J130" i="2"/>
  <c r="I130" i="2"/>
  <c r="E129" i="2"/>
  <c r="L129" i="2"/>
  <c r="D129" i="2"/>
  <c r="H129" i="2"/>
  <c r="E128" i="2"/>
  <c r="D128" i="2"/>
  <c r="F128" i="2"/>
  <c r="E127" i="2"/>
  <c r="D127" i="2"/>
  <c r="F127" i="2"/>
  <c r="E126" i="2"/>
  <c r="L126" i="2"/>
  <c r="D126" i="2"/>
  <c r="F126" i="2"/>
  <c r="J126" i="2"/>
  <c r="E125" i="2"/>
  <c r="L125" i="2"/>
  <c r="D125" i="2"/>
  <c r="E124" i="2"/>
  <c r="D124" i="2"/>
  <c r="I124" i="2"/>
  <c r="J124" i="2"/>
  <c r="G124" i="2"/>
  <c r="E123" i="2"/>
  <c r="K123" i="2"/>
  <c r="D123" i="2"/>
  <c r="L123" i="2"/>
  <c r="I123" i="2"/>
  <c r="G123" i="2"/>
  <c r="E122" i="2"/>
  <c r="L122" i="2"/>
  <c r="D122" i="2"/>
  <c r="K122" i="2"/>
  <c r="I122" i="2"/>
  <c r="E121" i="2"/>
  <c r="L121" i="2"/>
  <c r="D121" i="2"/>
  <c r="K121" i="2"/>
  <c r="I121" i="2"/>
  <c r="E120" i="2"/>
  <c r="G120" i="2"/>
  <c r="D120" i="2"/>
  <c r="F120" i="2"/>
  <c r="H120" i="2"/>
  <c r="L120" i="2"/>
  <c r="J120" i="2"/>
  <c r="I120" i="2"/>
  <c r="E119" i="2"/>
  <c r="D119" i="2"/>
  <c r="F119" i="2"/>
  <c r="H119" i="2"/>
  <c r="K119" i="2"/>
  <c r="I119" i="2"/>
  <c r="G119" i="2"/>
  <c r="Q16" i="2"/>
  <c r="Q15" i="2"/>
  <c r="P16" i="2"/>
  <c r="P15" i="2"/>
  <c r="P12" i="2"/>
  <c r="O16" i="2"/>
  <c r="O15" i="2"/>
  <c r="N16" i="2"/>
  <c r="N15" i="2"/>
  <c r="E16" i="2"/>
  <c r="E15" i="2"/>
  <c r="D16" i="2"/>
  <c r="D15" i="2"/>
  <c r="M16" i="2"/>
  <c r="M15" i="2"/>
  <c r="M12" i="2"/>
  <c r="G6" i="2"/>
  <c r="G7" i="2"/>
  <c r="G5" i="2"/>
  <c r="G4" i="2"/>
  <c r="D9" i="4"/>
  <c r="E9" i="4"/>
  <c r="E31" i="4"/>
  <c r="F31" i="4"/>
  <c r="E27" i="4"/>
  <c r="F27" i="4"/>
  <c r="E28" i="4"/>
  <c r="F28" i="4"/>
  <c r="G28" i="4"/>
  <c r="H28" i="4"/>
  <c r="E29" i="4"/>
  <c r="F29" i="4"/>
  <c r="E30" i="4"/>
  <c r="F30" i="4"/>
  <c r="G30" i="4"/>
  <c r="H30" i="4"/>
  <c r="E32" i="4"/>
  <c r="F32" i="4"/>
  <c r="E33" i="4"/>
  <c r="F33" i="4"/>
  <c r="E34" i="4"/>
  <c r="F34" i="4"/>
  <c r="E35" i="4"/>
  <c r="F35" i="4"/>
  <c r="G35" i="4"/>
  <c r="H35" i="4"/>
  <c r="E21" i="4"/>
  <c r="F21" i="4"/>
  <c r="E22" i="4"/>
  <c r="F22" i="4"/>
  <c r="E23" i="4"/>
  <c r="F23" i="4"/>
  <c r="E24" i="4"/>
  <c r="F24" i="4"/>
  <c r="E25" i="4"/>
  <c r="F25" i="4"/>
  <c r="G25" i="4"/>
  <c r="H25" i="4"/>
  <c r="E26" i="4"/>
  <c r="F26" i="4"/>
  <c r="G16" i="4"/>
  <c r="G17" i="4" s="1"/>
  <c r="C17" i="4"/>
  <c r="U20" i="4"/>
  <c r="Q21" i="4"/>
  <c r="Q22" i="4"/>
  <c r="Q23" i="4"/>
  <c r="Q24" i="4"/>
  <c r="Q25" i="4"/>
  <c r="Q26" i="4"/>
  <c r="Q27" i="4"/>
  <c r="Q28" i="4"/>
  <c r="Q29" i="4"/>
  <c r="Q30" i="4"/>
  <c r="Q32" i="4"/>
  <c r="Q33" i="4"/>
  <c r="Q34" i="4"/>
  <c r="Q35" i="4"/>
  <c r="H36" i="4"/>
  <c r="Q36" i="4"/>
  <c r="H37" i="4"/>
  <c r="Q37" i="4"/>
  <c r="H38" i="4"/>
  <c r="Q38" i="4"/>
  <c r="H39" i="4"/>
  <c r="Q39" i="4"/>
  <c r="Q31" i="4"/>
  <c r="Q40" i="4"/>
  <c r="Q41" i="4"/>
  <c r="Q47" i="4"/>
  <c r="Q52" i="4"/>
  <c r="Q54" i="4"/>
  <c r="Q55" i="4"/>
  <c r="Q56" i="4"/>
  <c r="Q57" i="4"/>
  <c r="Q58" i="4"/>
  <c r="Q59" i="4"/>
  <c r="Q60" i="4"/>
  <c r="Q61" i="4"/>
  <c r="P62" i="4"/>
  <c r="Q62" i="4"/>
  <c r="Q63" i="4"/>
  <c r="Q64" i="4"/>
  <c r="Q65" i="4"/>
  <c r="Q66" i="4"/>
  <c r="Q67" i="4"/>
  <c r="Q68" i="4"/>
  <c r="Q69" i="4"/>
  <c r="Q70" i="4"/>
  <c r="Q71" i="4"/>
  <c r="Q72" i="4"/>
  <c r="Q73" i="4"/>
  <c r="Q53" i="1"/>
  <c r="Q51" i="1"/>
  <c r="Q50" i="1"/>
  <c r="Q49" i="1"/>
  <c r="Q48" i="1"/>
  <c r="Q46" i="1"/>
  <c r="Q45" i="1"/>
  <c r="Q44" i="1"/>
  <c r="Q43" i="1"/>
  <c r="Q42" i="1"/>
  <c r="P27" i="1"/>
  <c r="R27" i="1" s="1"/>
  <c r="T27" i="1" s="1"/>
  <c r="P21" i="1"/>
  <c r="R21" i="1"/>
  <c r="P22" i="1"/>
  <c r="R22" i="1"/>
  <c r="P23" i="1"/>
  <c r="R23" i="1"/>
  <c r="P24" i="1"/>
  <c r="R24" i="1"/>
  <c r="P25" i="1"/>
  <c r="R25" i="1"/>
  <c r="P26" i="1"/>
  <c r="R26" i="1"/>
  <c r="G16" i="1"/>
  <c r="G17" i="1" s="1"/>
  <c r="P28" i="1"/>
  <c r="R28" i="1"/>
  <c r="T28" i="1" s="1"/>
  <c r="P29" i="1"/>
  <c r="R29" i="1" s="1"/>
  <c r="T29" i="1" s="1"/>
  <c r="W2" i="1"/>
  <c r="W3" i="1"/>
  <c r="W4" i="1"/>
  <c r="W5" i="1"/>
  <c r="W6" i="1"/>
  <c r="W7" i="1"/>
  <c r="W8" i="1"/>
  <c r="W9" i="1"/>
  <c r="W10" i="1"/>
  <c r="W11" i="1"/>
  <c r="W12" i="1"/>
  <c r="W13" i="1"/>
  <c r="W14" i="1"/>
  <c r="D15" i="1"/>
  <c r="C19" i="1" s="1"/>
  <c r="W15" i="1"/>
  <c r="D16" i="1"/>
  <c r="D19" i="1" s="1"/>
  <c r="W16" i="1"/>
  <c r="C17" i="1"/>
  <c r="W17" i="1"/>
  <c r="W18" i="1"/>
  <c r="W19" i="1"/>
  <c r="W20" i="1"/>
  <c r="Q21" i="1"/>
  <c r="W21" i="1"/>
  <c r="Q22" i="1"/>
  <c r="W22" i="1"/>
  <c r="Q23" i="1"/>
  <c r="W23" i="1"/>
  <c r="Q24" i="1"/>
  <c r="W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7" i="1"/>
  <c r="Q52" i="1"/>
  <c r="Q54" i="1"/>
  <c r="Q55" i="1"/>
  <c r="Q56" i="1"/>
  <c r="Q57" i="1"/>
  <c r="Q58" i="1"/>
  <c r="Q59" i="1"/>
  <c r="Q60" i="1"/>
  <c r="Q62" i="1"/>
  <c r="Q63" i="1"/>
  <c r="Q64" i="1"/>
  <c r="Q65" i="1"/>
  <c r="Q67" i="1"/>
  <c r="Q68" i="1"/>
  <c r="Q69" i="1"/>
  <c r="Q70" i="1"/>
  <c r="Q71" i="1"/>
  <c r="Q72" i="1"/>
  <c r="Q76" i="1"/>
  <c r="Q78" i="1"/>
  <c r="G26" i="4"/>
  <c r="H26" i="4"/>
  <c r="G22" i="4"/>
  <c r="H22" i="4"/>
  <c r="G31" i="4"/>
  <c r="I31" i="4"/>
  <c r="G21" i="4"/>
  <c r="H21" i="4"/>
  <c r="G29" i="4"/>
  <c r="H29" i="4"/>
  <c r="K166" i="2"/>
  <c r="L166" i="2"/>
  <c r="F166" i="2"/>
  <c r="J166" i="2"/>
  <c r="L167" i="2"/>
  <c r="G167" i="2"/>
  <c r="K167" i="2"/>
  <c r="K178" i="2"/>
  <c r="L178" i="2"/>
  <c r="F178" i="2"/>
  <c r="J178" i="2"/>
  <c r="K206" i="2"/>
  <c r="L206" i="2"/>
  <c r="F206" i="2"/>
  <c r="J206" i="2"/>
  <c r="L239" i="2"/>
  <c r="G239" i="2"/>
  <c r="K239" i="2"/>
  <c r="K282" i="2"/>
  <c r="L282" i="2"/>
  <c r="F282" i="2"/>
  <c r="J282" i="2"/>
  <c r="K322" i="2"/>
  <c r="L322" i="2"/>
  <c r="F322" i="2"/>
  <c r="J322" i="2"/>
  <c r="L323" i="2"/>
  <c r="G323" i="2"/>
  <c r="K323" i="2"/>
  <c r="K12" i="2"/>
  <c r="K162" i="2"/>
  <c r="L162" i="2"/>
  <c r="F162" i="2"/>
  <c r="J162" i="2"/>
  <c r="L163" i="2"/>
  <c r="K174" i="2"/>
  <c r="L174" i="2"/>
  <c r="F174" i="2"/>
  <c r="J174" i="2"/>
  <c r="L175" i="2"/>
  <c r="G175" i="2"/>
  <c r="K175" i="2"/>
  <c r="K194" i="2"/>
  <c r="L194" i="2"/>
  <c r="F194" i="2"/>
  <c r="J194" i="2"/>
  <c r="L195" i="2"/>
  <c r="G195" i="2"/>
  <c r="K195" i="2"/>
  <c r="F214" i="2"/>
  <c r="J214" i="2"/>
  <c r="L215" i="2"/>
  <c r="G215" i="2"/>
  <c r="K215" i="2"/>
  <c r="K226" i="2"/>
  <c r="L226" i="2"/>
  <c r="F226" i="2"/>
  <c r="J226" i="2"/>
  <c r="G227" i="2"/>
  <c r="K246" i="2"/>
  <c r="L246" i="2"/>
  <c r="F246" i="2"/>
  <c r="J246" i="2"/>
  <c r="L247" i="2"/>
  <c r="G247" i="2"/>
  <c r="K247" i="2"/>
  <c r="K258" i="2"/>
  <c r="L258" i="2"/>
  <c r="F258" i="2"/>
  <c r="J258" i="2"/>
  <c r="L259" i="2"/>
  <c r="G259" i="2"/>
  <c r="K259" i="2"/>
  <c r="K266" i="2"/>
  <c r="L266" i="2"/>
  <c r="F266" i="2"/>
  <c r="J266" i="2"/>
  <c r="L267" i="2"/>
  <c r="G267" i="2"/>
  <c r="K267" i="2"/>
  <c r="K278" i="2"/>
  <c r="L278" i="2"/>
  <c r="F278" i="2"/>
  <c r="J278" i="2"/>
  <c r="L279" i="2"/>
  <c r="K290" i="2"/>
  <c r="L290" i="2"/>
  <c r="F290" i="2"/>
  <c r="J290" i="2"/>
  <c r="L291" i="2"/>
  <c r="G291" i="2"/>
  <c r="K291" i="2"/>
  <c r="K310" i="2"/>
  <c r="L310" i="2"/>
  <c r="F310" i="2"/>
  <c r="J310" i="2"/>
  <c r="L311" i="2"/>
  <c r="G311" i="2"/>
  <c r="K311" i="2"/>
  <c r="K326" i="2"/>
  <c r="L326" i="2"/>
  <c r="F326" i="2"/>
  <c r="J326" i="2"/>
  <c r="L327" i="2"/>
  <c r="G327" i="2"/>
  <c r="K327" i="2"/>
  <c r="C13" i="2"/>
  <c r="C12" i="2"/>
  <c r="L12" i="2"/>
  <c r="Q12" i="2"/>
  <c r="L119" i="2"/>
  <c r="J121" i="2"/>
  <c r="F121" i="2"/>
  <c r="K126" i="2"/>
  <c r="F129" i="2"/>
  <c r="K130" i="2"/>
  <c r="L131" i="2"/>
  <c r="J133" i="2"/>
  <c r="F133" i="2"/>
  <c r="L135" i="2"/>
  <c r="J137" i="2"/>
  <c r="F137" i="2"/>
  <c r="K138" i="2"/>
  <c r="L139" i="2"/>
  <c r="I140" i="2"/>
  <c r="I150" i="2"/>
  <c r="H158" i="2"/>
  <c r="I166" i="2"/>
  <c r="I178" i="2"/>
  <c r="I198" i="2"/>
  <c r="H202" i="2"/>
  <c r="I206" i="2"/>
  <c r="H222" i="2"/>
  <c r="H234" i="2"/>
  <c r="I238" i="2"/>
  <c r="H242" i="2"/>
  <c r="H274" i="2"/>
  <c r="I282" i="2"/>
  <c r="H286" i="2"/>
  <c r="H294" i="2"/>
  <c r="I306" i="2"/>
  <c r="H314" i="2"/>
  <c r="I322" i="2"/>
  <c r="H330" i="2"/>
  <c r="L151" i="2"/>
  <c r="G151" i="2"/>
  <c r="K151" i="2"/>
  <c r="K186" i="2"/>
  <c r="L186" i="2"/>
  <c r="F186" i="2"/>
  <c r="J186" i="2"/>
  <c r="L207" i="2"/>
  <c r="G207" i="2"/>
  <c r="K207" i="2"/>
  <c r="K250" i="2"/>
  <c r="L250" i="2"/>
  <c r="F250" i="2"/>
  <c r="J250" i="2"/>
  <c r="L251" i="2"/>
  <c r="G251" i="2"/>
  <c r="K251" i="2"/>
  <c r="L283" i="2"/>
  <c r="G283" i="2"/>
  <c r="K283" i="2"/>
  <c r="F302" i="2"/>
  <c r="J302" i="2"/>
  <c r="L303" i="2"/>
  <c r="G303" i="2"/>
  <c r="K303" i="2"/>
  <c r="L307" i="2"/>
  <c r="G307" i="2"/>
  <c r="K142" i="2"/>
  <c r="L142" i="2"/>
  <c r="F142" i="2"/>
  <c r="J142" i="2"/>
  <c r="L143" i="2"/>
  <c r="G143" i="2"/>
  <c r="K143" i="2"/>
  <c r="L155" i="2"/>
  <c r="G155" i="2"/>
  <c r="K155" i="2"/>
  <c r="K190" i="2"/>
  <c r="L190" i="2"/>
  <c r="F190" i="2"/>
  <c r="J190" i="2"/>
  <c r="L191" i="2"/>
  <c r="G191" i="2"/>
  <c r="K191" i="2"/>
  <c r="F210" i="2"/>
  <c r="J210" i="2"/>
  <c r="L211" i="2"/>
  <c r="G211" i="2"/>
  <c r="K211" i="2"/>
  <c r="K218" i="2"/>
  <c r="L218" i="2"/>
  <c r="F218" i="2"/>
  <c r="J218" i="2"/>
  <c r="K230" i="2"/>
  <c r="L230" i="2"/>
  <c r="F230" i="2"/>
  <c r="J230" i="2"/>
  <c r="L231" i="2"/>
  <c r="G231" i="2"/>
  <c r="K231" i="2"/>
  <c r="K254" i="2"/>
  <c r="L254" i="2"/>
  <c r="F254" i="2"/>
  <c r="J254" i="2"/>
  <c r="L255" i="2"/>
  <c r="G255" i="2"/>
  <c r="K255" i="2"/>
  <c r="K262" i="2"/>
  <c r="L262" i="2"/>
  <c r="F262" i="2"/>
  <c r="J262" i="2"/>
  <c r="L263" i="2"/>
  <c r="G263" i="2"/>
  <c r="K263" i="2"/>
  <c r="K270" i="2"/>
  <c r="L270" i="2"/>
  <c r="F270" i="2"/>
  <c r="J270" i="2"/>
  <c r="L271" i="2"/>
  <c r="G271" i="2"/>
  <c r="K271" i="2"/>
  <c r="K298" i="2"/>
  <c r="L298" i="2"/>
  <c r="F298" i="2"/>
  <c r="J298" i="2"/>
  <c r="L299" i="2"/>
  <c r="G299" i="2"/>
  <c r="K299" i="2"/>
  <c r="K318" i="2"/>
  <c r="L318" i="2"/>
  <c r="F318" i="2"/>
  <c r="J318" i="2"/>
  <c r="L319" i="2"/>
  <c r="G319" i="2"/>
  <c r="K319" i="2"/>
  <c r="K334" i="2"/>
  <c r="L334" i="2"/>
  <c r="F334" i="2"/>
  <c r="J334" i="2"/>
  <c r="L335" i="2"/>
  <c r="G335" i="2"/>
  <c r="K335" i="2"/>
  <c r="F12" i="2"/>
  <c r="H137" i="2"/>
  <c r="J119" i="2"/>
  <c r="K120" i="2"/>
  <c r="G121" i="2"/>
  <c r="J123" i="2"/>
  <c r="K124" i="2"/>
  <c r="G125" i="2"/>
  <c r="J127" i="2"/>
  <c r="G129" i="2"/>
  <c r="J131" i="2"/>
  <c r="K132" i="2"/>
  <c r="G133" i="2"/>
  <c r="J135" i="2"/>
  <c r="K136" i="2"/>
  <c r="G137" i="2"/>
  <c r="J139" i="2"/>
  <c r="H146" i="2"/>
  <c r="H166" i="2"/>
  <c r="H178" i="2"/>
  <c r="H186" i="2"/>
  <c r="H206" i="2"/>
  <c r="H250" i="2"/>
  <c r="H282" i="2"/>
  <c r="H302" i="2"/>
  <c r="H322" i="2"/>
  <c r="L147" i="2"/>
  <c r="G147" i="2"/>
  <c r="K147" i="2"/>
  <c r="K150" i="2"/>
  <c r="L150" i="2"/>
  <c r="F150" i="2"/>
  <c r="J150" i="2"/>
  <c r="L179" i="2"/>
  <c r="G179" i="2"/>
  <c r="K179" i="2"/>
  <c r="K198" i="2"/>
  <c r="L198" i="2"/>
  <c r="F198" i="2"/>
  <c r="J198" i="2"/>
  <c r="L199" i="2"/>
  <c r="G199" i="2"/>
  <c r="K199" i="2"/>
  <c r="K238" i="2"/>
  <c r="L238" i="2"/>
  <c r="F238" i="2"/>
  <c r="J238" i="2"/>
  <c r="K306" i="2"/>
  <c r="L306" i="2"/>
  <c r="F306" i="2"/>
  <c r="J306" i="2"/>
  <c r="K158" i="2"/>
  <c r="L158" i="2"/>
  <c r="F158" i="2"/>
  <c r="J158" i="2"/>
  <c r="L159" i="2"/>
  <c r="G159" i="2"/>
  <c r="K159" i="2"/>
  <c r="J170" i="2"/>
  <c r="L171" i="2"/>
  <c r="G171" i="2"/>
  <c r="K171" i="2"/>
  <c r="K182" i="2"/>
  <c r="L183" i="2"/>
  <c r="G183" i="2"/>
  <c r="K183" i="2"/>
  <c r="K202" i="2"/>
  <c r="L202" i="2"/>
  <c r="F202" i="2"/>
  <c r="J202" i="2"/>
  <c r="G203" i="2"/>
  <c r="K222" i="2"/>
  <c r="L222" i="2"/>
  <c r="F222" i="2"/>
  <c r="J222" i="2"/>
  <c r="L223" i="2"/>
  <c r="G223" i="2"/>
  <c r="K223" i="2"/>
  <c r="K234" i="2"/>
  <c r="L234" i="2"/>
  <c r="F234" i="2"/>
  <c r="J234" i="2"/>
  <c r="L235" i="2"/>
  <c r="G235" i="2"/>
  <c r="K235" i="2"/>
  <c r="K242" i="2"/>
  <c r="L242" i="2"/>
  <c r="F242" i="2"/>
  <c r="J242" i="2"/>
  <c r="L243" i="2"/>
  <c r="G243" i="2"/>
  <c r="K274" i="2"/>
  <c r="L274" i="2"/>
  <c r="F274" i="2"/>
  <c r="J274" i="2"/>
  <c r="L275" i="2"/>
  <c r="G275" i="2"/>
  <c r="K275" i="2"/>
  <c r="K286" i="2"/>
  <c r="L286" i="2"/>
  <c r="F286" i="2"/>
  <c r="J286" i="2"/>
  <c r="L287" i="2"/>
  <c r="G287" i="2"/>
  <c r="K287" i="2"/>
  <c r="K294" i="2"/>
  <c r="L294" i="2"/>
  <c r="F294" i="2"/>
  <c r="J294" i="2"/>
  <c r="L295" i="2"/>
  <c r="G295" i="2"/>
  <c r="K295" i="2"/>
  <c r="K314" i="2"/>
  <c r="L314" i="2"/>
  <c r="F314" i="2"/>
  <c r="J314" i="2"/>
  <c r="L315" i="2"/>
  <c r="G315" i="2"/>
  <c r="K315" i="2"/>
  <c r="K330" i="2"/>
  <c r="L330" i="2"/>
  <c r="F330" i="2"/>
  <c r="J330" i="2"/>
  <c r="L331" i="2"/>
  <c r="G331" i="2"/>
  <c r="K331" i="2"/>
  <c r="I12" i="2"/>
  <c r="H121" i="2"/>
  <c r="H133" i="2"/>
  <c r="G122" i="2"/>
  <c r="G126" i="2"/>
  <c r="G130" i="2"/>
  <c r="G138" i="2"/>
  <c r="H74" i="2"/>
  <c r="J74" i="2"/>
  <c r="H70" i="2"/>
  <c r="J70" i="2"/>
  <c r="K21" i="2"/>
  <c r="L21" i="2"/>
  <c r="G21" i="2"/>
  <c r="P115" i="6"/>
  <c r="P104" i="6"/>
  <c r="P97" i="6"/>
  <c r="P92" i="6"/>
  <c r="P88" i="6"/>
  <c r="P83" i="6"/>
  <c r="P79" i="6"/>
  <c r="P75" i="6"/>
  <c r="P71" i="6"/>
  <c r="P67" i="6"/>
  <c r="P63" i="6"/>
  <c r="P59" i="6"/>
  <c r="P55" i="6"/>
  <c r="P50" i="6"/>
  <c r="R50" i="6"/>
  <c r="T50" i="6"/>
  <c r="P46" i="6"/>
  <c r="R46" i="6"/>
  <c r="T46" i="6"/>
  <c r="P41" i="6"/>
  <c r="R41" i="6"/>
  <c r="T41" i="6"/>
  <c r="P31" i="6"/>
  <c r="R31" i="6"/>
  <c r="T31" i="6"/>
  <c r="Y474" i="6"/>
  <c r="Y470" i="6"/>
  <c r="Y466" i="6"/>
  <c r="Y462" i="6"/>
  <c r="Y458" i="6"/>
  <c r="Y454" i="6"/>
  <c r="Y450" i="6"/>
  <c r="Y446" i="6"/>
  <c r="Y442" i="6"/>
  <c r="Y438" i="6"/>
  <c r="Y434" i="6"/>
  <c r="Y430" i="6"/>
  <c r="Y426" i="6"/>
  <c r="Y422" i="6"/>
  <c r="Y418" i="6"/>
  <c r="Y414" i="6"/>
  <c r="Y410" i="6"/>
  <c r="Y406" i="6"/>
  <c r="Y402" i="6"/>
  <c r="Y398" i="6"/>
  <c r="Y394" i="6"/>
  <c r="Y390" i="6"/>
  <c r="Y386" i="6"/>
  <c r="Y382" i="6"/>
  <c r="Y378" i="6"/>
  <c r="Y374" i="6"/>
  <c r="Y370" i="6"/>
  <c r="Y366" i="6"/>
  <c r="Y362" i="6"/>
  <c r="Y358" i="6"/>
  <c r="Y354" i="6"/>
  <c r="Y350" i="6"/>
  <c r="Y346" i="6"/>
  <c r="Y342" i="6"/>
  <c r="Y338" i="6"/>
  <c r="Y334" i="6"/>
  <c r="Y330" i="6"/>
  <c r="Y326" i="6"/>
  <c r="Y322" i="6"/>
  <c r="Y318" i="6"/>
  <c r="Y314" i="6"/>
  <c r="Y310" i="6"/>
  <c r="Y306" i="6"/>
  <c r="Y302" i="6"/>
  <c r="Y298" i="6"/>
  <c r="Y294" i="6"/>
  <c r="Y290" i="6"/>
  <c r="Y286" i="6"/>
  <c r="Y282" i="6"/>
  <c r="Y278" i="6"/>
  <c r="Y274" i="6"/>
  <c r="Y270" i="6"/>
  <c r="Y266" i="6"/>
  <c r="Y262" i="6"/>
  <c r="Y258" i="6"/>
  <c r="Y254" i="6"/>
  <c r="Y250" i="6"/>
  <c r="P46" i="4"/>
  <c r="R46" i="4" s="1"/>
  <c r="G147" i="9"/>
  <c r="L147" i="9"/>
  <c r="P147" i="9"/>
  <c r="P136" i="9"/>
  <c r="R136" i="9"/>
  <c r="T136" i="9" s="1"/>
  <c r="G136" i="9"/>
  <c r="L136" i="9"/>
  <c r="P62" i="9"/>
  <c r="G62" i="9"/>
  <c r="K62" i="9"/>
  <c r="G144" i="2"/>
  <c r="G148" i="2"/>
  <c r="G296" i="2"/>
  <c r="G300" i="2"/>
  <c r="G304" i="2"/>
  <c r="G308" i="2"/>
  <c r="G312" i="2"/>
  <c r="G316" i="2"/>
  <c r="G320" i="2"/>
  <c r="G324" i="2"/>
  <c r="G328" i="2"/>
  <c r="G332" i="2"/>
  <c r="G336" i="2"/>
  <c r="D16" i="6"/>
  <c r="D19" i="6" s="1"/>
  <c r="P130" i="9"/>
  <c r="R130" i="9" s="1"/>
  <c r="T130" i="9" s="1"/>
  <c r="G130" i="9"/>
  <c r="L130" i="9"/>
  <c r="P127" i="9"/>
  <c r="R127" i="9"/>
  <c r="T127" i="9" s="1"/>
  <c r="G127" i="9"/>
  <c r="L127" i="9"/>
  <c r="P122" i="9"/>
  <c r="R122" i="9" s="1"/>
  <c r="T122" i="9" s="1"/>
  <c r="G122" i="9"/>
  <c r="L122" i="9"/>
  <c r="P119" i="9"/>
  <c r="R119" i="9"/>
  <c r="T119" i="9" s="1"/>
  <c r="G119" i="9"/>
  <c r="L119" i="9"/>
  <c r="P114" i="9"/>
  <c r="G114" i="9"/>
  <c r="P111" i="9"/>
  <c r="R111" i="9" s="1"/>
  <c r="T111" i="9" s="1"/>
  <c r="G111" i="9"/>
  <c r="L111" i="9"/>
  <c r="P106" i="9"/>
  <c r="G106" i="9"/>
  <c r="I106" i="9"/>
  <c r="P103" i="9"/>
  <c r="R103" i="9" s="1"/>
  <c r="T103" i="9" s="1"/>
  <c r="G103" i="9"/>
  <c r="L103" i="9"/>
  <c r="P98" i="9"/>
  <c r="R98" i="9"/>
  <c r="T98" i="9" s="1"/>
  <c r="G98" i="9"/>
  <c r="P94" i="9"/>
  <c r="G94" i="9"/>
  <c r="P90" i="9"/>
  <c r="R90" i="9"/>
  <c r="T90" i="9" s="1"/>
  <c r="G90" i="9"/>
  <c r="K90" i="9"/>
  <c r="P86" i="9"/>
  <c r="G86" i="9"/>
  <c r="K86" i="9"/>
  <c r="P82" i="9"/>
  <c r="R82" i="9"/>
  <c r="T82" i="9" s="1"/>
  <c r="G82" i="9"/>
  <c r="L82" i="9"/>
  <c r="P78" i="9"/>
  <c r="G78" i="9"/>
  <c r="K78" i="9"/>
  <c r="P55" i="9"/>
  <c r="R55" i="9"/>
  <c r="T55" i="9" s="1"/>
  <c r="G55" i="9"/>
  <c r="K55" i="9"/>
  <c r="G76" i="1"/>
  <c r="K76" i="1"/>
  <c r="P76" i="1"/>
  <c r="J72" i="2"/>
  <c r="H72" i="2"/>
  <c r="H12" i="2"/>
  <c r="G142" i="9"/>
  <c r="L142" i="9"/>
  <c r="P142" i="9"/>
  <c r="R142" i="9"/>
  <c r="T142" i="9" s="1"/>
  <c r="P51" i="9"/>
  <c r="R51" i="9" s="1"/>
  <c r="T51" i="9" s="1"/>
  <c r="G51" i="9"/>
  <c r="N51" i="9"/>
  <c r="L65" i="2"/>
  <c r="K65" i="2"/>
  <c r="R138" i="9"/>
  <c r="T138" i="9" s="1"/>
  <c r="P135" i="9"/>
  <c r="R135" i="9" s="1"/>
  <c r="T135" i="9" s="1"/>
  <c r="J12" i="2"/>
  <c r="G137" i="9"/>
  <c r="L137" i="9"/>
  <c r="P137" i="9"/>
  <c r="P134" i="9"/>
  <c r="R134" i="9" s="1"/>
  <c r="T134" i="9" s="1"/>
  <c r="G134" i="9"/>
  <c r="P131" i="9"/>
  <c r="R131" i="9" s="1"/>
  <c r="T131" i="9" s="1"/>
  <c r="G131" i="9"/>
  <c r="L131" i="9"/>
  <c r="P126" i="9"/>
  <c r="R126" i="9"/>
  <c r="T126" i="9" s="1"/>
  <c r="G126" i="9"/>
  <c r="L126" i="9"/>
  <c r="P123" i="9"/>
  <c r="R123" i="9" s="1"/>
  <c r="T123" i="9" s="1"/>
  <c r="G123" i="9"/>
  <c r="L123" i="9"/>
  <c r="P118" i="9"/>
  <c r="G118" i="9"/>
  <c r="L118" i="9"/>
  <c r="P115" i="9"/>
  <c r="R115" i="9" s="1"/>
  <c r="T115" i="9" s="1"/>
  <c r="G115" i="9"/>
  <c r="L115" i="9"/>
  <c r="P110" i="9"/>
  <c r="G110" i="9"/>
  <c r="L110" i="9"/>
  <c r="P107" i="9"/>
  <c r="R107" i="9" s="1"/>
  <c r="T107" i="9" s="1"/>
  <c r="G107" i="9"/>
  <c r="I107" i="9"/>
  <c r="P102" i="9"/>
  <c r="R102" i="9"/>
  <c r="T102" i="9" s="1"/>
  <c r="G102" i="9"/>
  <c r="L102" i="9"/>
  <c r="P99" i="9"/>
  <c r="R99" i="9" s="1"/>
  <c r="T99" i="9" s="1"/>
  <c r="G99" i="9"/>
  <c r="L99" i="9"/>
  <c r="P96" i="9"/>
  <c r="R96" i="9"/>
  <c r="T96" i="9" s="1"/>
  <c r="G96" i="9"/>
  <c r="L96" i="9"/>
  <c r="P92" i="9"/>
  <c r="R92" i="9" s="1"/>
  <c r="T92" i="9" s="1"/>
  <c r="G92" i="9"/>
  <c r="L92" i="9"/>
  <c r="P88" i="9"/>
  <c r="G88" i="9"/>
  <c r="L88" i="9"/>
  <c r="P84" i="9"/>
  <c r="R84" i="9" s="1"/>
  <c r="T84" i="9" s="1"/>
  <c r="G84" i="9"/>
  <c r="L84" i="9"/>
  <c r="P80" i="9"/>
  <c r="R80" i="9"/>
  <c r="T80" i="9" s="1"/>
  <c r="G80" i="9"/>
  <c r="K80" i="9"/>
  <c r="P76" i="9"/>
  <c r="R76" i="9" s="1"/>
  <c r="G76" i="9"/>
  <c r="K76" i="9"/>
  <c r="J71" i="2"/>
  <c r="P39" i="6"/>
  <c r="R39" i="6"/>
  <c r="T39" i="6"/>
  <c r="P57" i="6"/>
  <c r="P73" i="6"/>
  <c r="P90" i="6"/>
  <c r="P133" i="9"/>
  <c r="R133" i="9" s="1"/>
  <c r="T133" i="9" s="1"/>
  <c r="G133" i="9"/>
  <c r="L133" i="9"/>
  <c r="P129" i="9"/>
  <c r="R129" i="9"/>
  <c r="T129" i="9" s="1"/>
  <c r="G129" i="9"/>
  <c r="L129" i="9"/>
  <c r="P125" i="9"/>
  <c r="G125" i="9"/>
  <c r="L125" i="9"/>
  <c r="P121" i="9"/>
  <c r="R121" i="9"/>
  <c r="T121" i="9" s="1"/>
  <c r="G121" i="9"/>
  <c r="L121" i="9"/>
  <c r="P117" i="9"/>
  <c r="R117" i="9" s="1"/>
  <c r="T117" i="9" s="1"/>
  <c r="G117" i="9"/>
  <c r="L117" i="9"/>
  <c r="P113" i="9"/>
  <c r="R113" i="9"/>
  <c r="T113" i="9" s="1"/>
  <c r="G113" i="9"/>
  <c r="L113" i="9"/>
  <c r="P109" i="9"/>
  <c r="R109" i="9" s="1"/>
  <c r="T109" i="9" s="1"/>
  <c r="G109" i="9"/>
  <c r="L109" i="9"/>
  <c r="P105" i="9"/>
  <c r="R105" i="9"/>
  <c r="T105" i="9" s="1"/>
  <c r="G105" i="9"/>
  <c r="L105" i="9"/>
  <c r="P95" i="9"/>
  <c r="R95" i="9" s="1"/>
  <c r="T95" i="9" s="1"/>
  <c r="G95" i="9"/>
  <c r="L95" i="9"/>
  <c r="P91" i="9"/>
  <c r="R91" i="9"/>
  <c r="T91" i="9" s="1"/>
  <c r="G91" i="9"/>
  <c r="K91" i="9"/>
  <c r="P87" i="9"/>
  <c r="R87" i="9" s="1"/>
  <c r="T87" i="9" s="1"/>
  <c r="G87" i="9"/>
  <c r="L87" i="9"/>
  <c r="P83" i="9"/>
  <c r="G83" i="9"/>
  <c r="L83" i="9"/>
  <c r="P79" i="9"/>
  <c r="R79" i="9" s="1"/>
  <c r="T79" i="9" s="1"/>
  <c r="G79" i="9"/>
  <c r="L79" i="9"/>
  <c r="P75" i="9"/>
  <c r="R75" i="9"/>
  <c r="T75" i="9" s="1"/>
  <c r="G75" i="9"/>
  <c r="K75" i="9"/>
  <c r="G72" i="9"/>
  <c r="K72" i="9"/>
  <c r="P72" i="9"/>
  <c r="P71" i="9"/>
  <c r="R71" i="9"/>
  <c r="T71" i="9" s="1"/>
  <c r="G71" i="9"/>
  <c r="K71" i="9"/>
  <c r="G68" i="9"/>
  <c r="K68" i="9"/>
  <c r="P68" i="9"/>
  <c r="P67" i="9"/>
  <c r="R67" i="9"/>
  <c r="T67" i="9" s="1"/>
  <c r="G67" i="9"/>
  <c r="K67" i="9"/>
  <c r="G64" i="9"/>
  <c r="K64" i="9"/>
  <c r="P64" i="9"/>
  <c r="P59" i="9"/>
  <c r="G59" i="9"/>
  <c r="R59" i="9"/>
  <c r="T59" i="9"/>
  <c r="G52" i="9"/>
  <c r="P52" i="9"/>
  <c r="P48" i="9"/>
  <c r="R48" i="9"/>
  <c r="T48" i="9" s="1"/>
  <c r="G48" i="9"/>
  <c r="K48" i="9"/>
  <c r="P44" i="9"/>
  <c r="R44" i="9" s="1"/>
  <c r="T44" i="9" s="1"/>
  <c r="G44" i="9"/>
  <c r="N44" i="9"/>
  <c r="G39" i="9"/>
  <c r="K39" i="9"/>
  <c r="P39" i="9"/>
  <c r="G35" i="9"/>
  <c r="K35" i="9"/>
  <c r="P35" i="9"/>
  <c r="R35" i="9" s="1"/>
  <c r="T35" i="9" s="1"/>
  <c r="P31" i="9"/>
  <c r="R31" i="9"/>
  <c r="T31" i="9" s="1"/>
  <c r="G31" i="9"/>
  <c r="K31" i="9"/>
  <c r="G23" i="9"/>
  <c r="H23" i="9"/>
  <c r="P23" i="9"/>
  <c r="R23" i="9" s="1"/>
  <c r="D15" i="9"/>
  <c r="C19" i="9" s="1"/>
  <c r="G21" i="9"/>
  <c r="H21" i="9"/>
  <c r="D16" i="9"/>
  <c r="D19" i="9"/>
  <c r="P21" i="9"/>
  <c r="R21" i="9"/>
  <c r="Y5" i="6"/>
  <c r="Y9" i="6"/>
  <c r="Y13" i="6"/>
  <c r="Y17" i="6"/>
  <c r="Y21" i="6"/>
  <c r="Y25" i="6"/>
  <c r="Y29" i="6"/>
  <c r="Y33" i="6"/>
  <c r="Y37" i="6"/>
  <c r="Y41" i="6"/>
  <c r="Y45" i="6"/>
  <c r="Y49" i="6"/>
  <c r="Y53" i="6"/>
  <c r="Y57" i="6"/>
  <c r="Y61" i="6"/>
  <c r="Y65" i="6"/>
  <c r="Y69" i="6"/>
  <c r="Y73" i="6"/>
  <c r="Y77" i="6"/>
  <c r="Y81" i="6"/>
  <c r="Y85" i="6"/>
  <c r="Y89" i="6"/>
  <c r="Y93" i="6"/>
  <c r="Y97" i="6"/>
  <c r="Y101" i="6"/>
  <c r="Y105" i="6"/>
  <c r="Y109" i="6"/>
  <c r="Y113" i="6"/>
  <c r="Y117" i="6"/>
  <c r="Y121" i="6"/>
  <c r="Y125" i="6"/>
  <c r="Y129" i="6"/>
  <c r="Y133" i="6"/>
  <c r="Y137" i="6"/>
  <c r="Y141" i="6"/>
  <c r="Y145" i="6"/>
  <c r="Y149" i="6"/>
  <c r="Y153" i="6"/>
  <c r="Y157" i="6"/>
  <c r="Y161" i="6"/>
  <c r="Y165" i="6"/>
  <c r="Y169" i="6"/>
  <c r="Y173" i="6"/>
  <c r="Y177" i="6"/>
  <c r="Y181" i="6"/>
  <c r="Y185" i="6"/>
  <c r="Y189" i="6"/>
  <c r="Y193" i="6"/>
  <c r="Y197" i="6"/>
  <c r="Y201" i="6"/>
  <c r="Y205" i="6"/>
  <c r="Y209" i="6"/>
  <c r="Y213" i="6"/>
  <c r="Y217" i="6"/>
  <c r="Y221" i="6"/>
  <c r="Y225" i="6"/>
  <c r="Y229" i="6"/>
  <c r="Y233" i="6"/>
  <c r="Y237" i="6"/>
  <c r="Y241" i="6"/>
  <c r="Y245" i="6"/>
  <c r="Y249" i="6"/>
  <c r="Y253" i="6"/>
  <c r="Y257" i="6"/>
  <c r="Y261" i="6"/>
  <c r="Y265" i="6"/>
  <c r="Y269" i="6"/>
  <c r="Y273" i="6"/>
  <c r="Y277" i="6"/>
  <c r="Y281" i="6"/>
  <c r="Y285" i="6"/>
  <c r="Y289" i="6"/>
  <c r="Y293" i="6"/>
  <c r="Y297" i="6"/>
  <c r="Y301" i="6"/>
  <c r="Y305" i="6"/>
  <c r="Y309" i="6"/>
  <c r="Y313" i="6"/>
  <c r="Y317" i="6"/>
  <c r="Y321" i="6"/>
  <c r="Y325" i="6"/>
  <c r="Y329" i="6"/>
  <c r="Y333" i="6"/>
  <c r="Y337" i="6"/>
  <c r="Y341" i="6"/>
  <c r="Y345" i="6"/>
  <c r="Y349" i="6"/>
  <c r="Y353" i="6"/>
  <c r="Y357" i="6"/>
  <c r="Y361" i="6"/>
  <c r="Y365" i="6"/>
  <c r="Y369" i="6"/>
  <c r="Y373" i="6"/>
  <c r="Y377" i="6"/>
  <c r="Y381" i="6"/>
  <c r="Y385" i="6"/>
  <c r="Y389" i="6"/>
  <c r="Y393" i="6"/>
  <c r="Y397" i="6"/>
  <c r="Y401" i="6"/>
  <c r="Y405" i="6"/>
  <c r="Y409" i="6"/>
  <c r="Y413" i="6"/>
  <c r="Y417" i="6"/>
  <c r="Y421" i="6"/>
  <c r="Y425" i="6"/>
  <c r="Y429" i="6"/>
  <c r="Y433" i="6"/>
  <c r="Y437" i="6"/>
  <c r="Y441" i="6"/>
  <c r="Y445" i="6"/>
  <c r="Y449" i="6"/>
  <c r="Y453" i="6"/>
  <c r="Y457" i="6"/>
  <c r="Y461" i="6"/>
  <c r="Y465" i="6"/>
  <c r="Y469" i="6"/>
  <c r="Y473" i="6"/>
  <c r="P24" i="6"/>
  <c r="R24" i="6"/>
  <c r="T24" i="6"/>
  <c r="P40" i="6"/>
  <c r="R40" i="6"/>
  <c r="T40" i="6"/>
  <c r="P45" i="6"/>
  <c r="R45" i="6"/>
  <c r="T45" i="6"/>
  <c r="P49" i="6"/>
  <c r="R49" i="6"/>
  <c r="T49" i="6"/>
  <c r="P53" i="6"/>
  <c r="P58" i="6"/>
  <c r="P62" i="6"/>
  <c r="P66" i="6"/>
  <c r="P70" i="6"/>
  <c r="P74" i="6"/>
  <c r="P78" i="6"/>
  <c r="P82" i="6"/>
  <c r="P87" i="6"/>
  <c r="P91" i="6"/>
  <c r="P96" i="6"/>
  <c r="P100" i="6"/>
  <c r="P30" i="6"/>
  <c r="P35" i="6"/>
  <c r="P43" i="6"/>
  <c r="P101" i="6"/>
  <c r="P108" i="6"/>
  <c r="P112" i="6"/>
  <c r="P119" i="6"/>
  <c r="P123" i="6"/>
  <c r="P29" i="6"/>
  <c r="P34" i="6"/>
  <c r="P36" i="6"/>
  <c r="P54" i="6"/>
  <c r="P102" i="6"/>
  <c r="P109" i="6"/>
  <c r="P114" i="6"/>
  <c r="P120" i="6"/>
  <c r="P124" i="6"/>
  <c r="P28" i="6"/>
  <c r="P33" i="6"/>
  <c r="P37" i="6"/>
  <c r="P85" i="6"/>
  <c r="P103" i="6"/>
  <c r="P110" i="6"/>
  <c r="P116" i="6"/>
  <c r="P121" i="6"/>
  <c r="P27" i="6"/>
  <c r="P32" i="6"/>
  <c r="P38" i="6"/>
  <c r="P94" i="6"/>
  <c r="P107" i="6"/>
  <c r="P111" i="6"/>
  <c r="P118" i="6"/>
  <c r="P122" i="6"/>
  <c r="P74" i="9"/>
  <c r="R74" i="9" s="1"/>
  <c r="G74" i="9"/>
  <c r="K74" i="9"/>
  <c r="P70" i="9"/>
  <c r="G70" i="9"/>
  <c r="K70" i="9"/>
  <c r="P66" i="9"/>
  <c r="R66" i="9" s="1"/>
  <c r="T66" i="9" s="1"/>
  <c r="G66" i="9"/>
  <c r="K66" i="9"/>
  <c r="P58" i="9"/>
  <c r="G58" i="9"/>
  <c r="K58" i="9"/>
  <c r="P50" i="9"/>
  <c r="R50" i="9" s="1"/>
  <c r="T50" i="9" s="1"/>
  <c r="G50" i="9"/>
  <c r="N50" i="9"/>
  <c r="P47" i="9"/>
  <c r="G47" i="9"/>
  <c r="N47" i="9"/>
  <c r="P46" i="9"/>
  <c r="R46" i="9" s="1"/>
  <c r="T46" i="9" s="1"/>
  <c r="G46" i="9"/>
  <c r="N46" i="9"/>
  <c r="P40" i="9"/>
  <c r="G40" i="9"/>
  <c r="K40" i="9"/>
  <c r="P38" i="9"/>
  <c r="G38" i="9"/>
  <c r="K38" i="9"/>
  <c r="P36" i="9"/>
  <c r="G36" i="9"/>
  <c r="K36" i="9"/>
  <c r="P34" i="9"/>
  <c r="R34" i="9" s="1"/>
  <c r="T34" i="9" s="1"/>
  <c r="G34" i="9"/>
  <c r="K34" i="9"/>
  <c r="P32" i="9"/>
  <c r="G32" i="9"/>
  <c r="K32" i="9"/>
  <c r="G27" i="9"/>
  <c r="H27" i="9"/>
  <c r="P27" i="9"/>
  <c r="R27" i="9" s="1"/>
  <c r="T27" i="9" s="1"/>
  <c r="G25" i="9"/>
  <c r="H25" i="9"/>
  <c r="P25" i="9"/>
  <c r="R25" i="9"/>
  <c r="Y3" i="6"/>
  <c r="Y7" i="6"/>
  <c r="Y11" i="6"/>
  <c r="Y15" i="6"/>
  <c r="Y19" i="6"/>
  <c r="Y23" i="6"/>
  <c r="Y27" i="6"/>
  <c r="Y31" i="6"/>
  <c r="Y35" i="6"/>
  <c r="Y39" i="6"/>
  <c r="Y43" i="6"/>
  <c r="Y47" i="6"/>
  <c r="Y51" i="6"/>
  <c r="Y55" i="6"/>
  <c r="Y59" i="6"/>
  <c r="Y63" i="6"/>
  <c r="Y67" i="6"/>
  <c r="Y71" i="6"/>
  <c r="Y75" i="6"/>
  <c r="Y79" i="6"/>
  <c r="Y83" i="6"/>
  <c r="Y87" i="6"/>
  <c r="Y91" i="6"/>
  <c r="Y95" i="6"/>
  <c r="Y99" i="6"/>
  <c r="Y103" i="6"/>
  <c r="Y107" i="6"/>
  <c r="Y111" i="6"/>
  <c r="Y115" i="6"/>
  <c r="Y119" i="6"/>
  <c r="Y123" i="6"/>
  <c r="Y127" i="6"/>
  <c r="Y131" i="6"/>
  <c r="Y135" i="6"/>
  <c r="Y139" i="6"/>
  <c r="Y143" i="6"/>
  <c r="Y147" i="6"/>
  <c r="Y151" i="6"/>
  <c r="Y155" i="6"/>
  <c r="Y159" i="6"/>
  <c r="Y163" i="6"/>
  <c r="Y167" i="6"/>
  <c r="Y171" i="6"/>
  <c r="Y175" i="6"/>
  <c r="Y179" i="6"/>
  <c r="Y183" i="6"/>
  <c r="Y187" i="6"/>
  <c r="Y191" i="6"/>
  <c r="Y195" i="6"/>
  <c r="Y199" i="6"/>
  <c r="Y203" i="6"/>
  <c r="Y207" i="6"/>
  <c r="Y211" i="6"/>
  <c r="Y215" i="6"/>
  <c r="Y219" i="6"/>
  <c r="Y223" i="6"/>
  <c r="Y227" i="6"/>
  <c r="Y231" i="6"/>
  <c r="Y235" i="6"/>
  <c r="Y239" i="6"/>
  <c r="Y243" i="6"/>
  <c r="Y247" i="6"/>
  <c r="Y251" i="6"/>
  <c r="Y255" i="6"/>
  <c r="Y259" i="6"/>
  <c r="Y263" i="6"/>
  <c r="Y267" i="6"/>
  <c r="Y271" i="6"/>
  <c r="Y275" i="6"/>
  <c r="Y279" i="6"/>
  <c r="Y283" i="6"/>
  <c r="Y287" i="6"/>
  <c r="Y291" i="6"/>
  <c r="Y295" i="6"/>
  <c r="Y299" i="6"/>
  <c r="Y303" i="6"/>
  <c r="Y307" i="6"/>
  <c r="Y311" i="6"/>
  <c r="Y315" i="6"/>
  <c r="Y319" i="6"/>
  <c r="Y323" i="6"/>
  <c r="Y327" i="6"/>
  <c r="Y331" i="6"/>
  <c r="Y335" i="6"/>
  <c r="Y339" i="6"/>
  <c r="Y343" i="6"/>
  <c r="Y347" i="6"/>
  <c r="Y351" i="6"/>
  <c r="Y355" i="6"/>
  <c r="Y359" i="6"/>
  <c r="Y363" i="6"/>
  <c r="Y367" i="6"/>
  <c r="Y371" i="6"/>
  <c r="Y375" i="6"/>
  <c r="Y379" i="6"/>
  <c r="Y383" i="6"/>
  <c r="Y387" i="6"/>
  <c r="Y391" i="6"/>
  <c r="Y395" i="6"/>
  <c r="Y399" i="6"/>
  <c r="Y403" i="6"/>
  <c r="Y407" i="6"/>
  <c r="Y411" i="6"/>
  <c r="Y415" i="6"/>
  <c r="Y419" i="6"/>
  <c r="Y423" i="6"/>
  <c r="Y427" i="6"/>
  <c r="Y431" i="6"/>
  <c r="Y435" i="6"/>
  <c r="Y439" i="6"/>
  <c r="Y443" i="6"/>
  <c r="Y447" i="6"/>
  <c r="Y451" i="6"/>
  <c r="Y455" i="6"/>
  <c r="Y459" i="6"/>
  <c r="Y463" i="6"/>
  <c r="Y467" i="6"/>
  <c r="Y471" i="6"/>
  <c r="P22" i="6"/>
  <c r="R22" i="6"/>
  <c r="T22" i="6"/>
  <c r="P26" i="6"/>
  <c r="R26" i="6"/>
  <c r="T26" i="6"/>
  <c r="P42" i="6"/>
  <c r="R42" i="6"/>
  <c r="P47" i="6"/>
  <c r="R47" i="6"/>
  <c r="T47" i="6"/>
  <c r="P51" i="6"/>
  <c r="R51" i="6"/>
  <c r="T51" i="6"/>
  <c r="P56" i="6"/>
  <c r="P60" i="6"/>
  <c r="P64" i="6"/>
  <c r="P68" i="6"/>
  <c r="P72" i="6"/>
  <c r="P76" i="6"/>
  <c r="P80" i="6"/>
  <c r="P84" i="6"/>
  <c r="P89" i="6"/>
  <c r="P93" i="6"/>
  <c r="P98" i="6"/>
  <c r="P105" i="6"/>
  <c r="P117" i="6"/>
  <c r="P139" i="9"/>
  <c r="R139" i="9" s="1"/>
  <c r="T139" i="9" s="1"/>
  <c r="P54" i="9"/>
  <c r="G54" i="9"/>
  <c r="N54" i="9"/>
  <c r="P42" i="9"/>
  <c r="R42" i="9" s="1"/>
  <c r="T42" i="9" s="1"/>
  <c r="G42" i="9"/>
  <c r="N42" i="9"/>
  <c r="P24" i="9"/>
  <c r="R24" i="9"/>
  <c r="G24" i="9"/>
  <c r="H24" i="9"/>
  <c r="P143" i="9"/>
  <c r="R143" i="9"/>
  <c r="T143" i="9" s="1"/>
  <c r="R132" i="9"/>
  <c r="T132" i="9" s="1"/>
  <c r="R108" i="9"/>
  <c r="T108" i="9" s="1"/>
  <c r="R104" i="9"/>
  <c r="T104" i="9" s="1"/>
  <c r="R100" i="9"/>
  <c r="T100" i="9" s="1"/>
  <c r="P101" i="9"/>
  <c r="R101" i="9" s="1"/>
  <c r="T101" i="9" s="1"/>
  <c r="P97" i="9"/>
  <c r="R97" i="9"/>
  <c r="T97" i="9" s="1"/>
  <c r="P93" i="9"/>
  <c r="R93" i="9" s="1"/>
  <c r="T93" i="9" s="1"/>
  <c r="P89" i="9"/>
  <c r="R89" i="9"/>
  <c r="T89" i="9" s="1"/>
  <c r="P85" i="9"/>
  <c r="R85" i="9" s="1"/>
  <c r="T85" i="9" s="1"/>
  <c r="P81" i="9"/>
  <c r="R81" i="9" s="1"/>
  <c r="T81" i="9" s="1"/>
  <c r="P77" i="9"/>
  <c r="R77" i="9" s="1"/>
  <c r="T77" i="9" s="1"/>
  <c r="P73" i="9"/>
  <c r="R73" i="9"/>
  <c r="T73" i="9" s="1"/>
  <c r="P69" i="9"/>
  <c r="R69" i="9" s="1"/>
  <c r="T69" i="9" s="1"/>
  <c r="P65" i="9"/>
  <c r="R65" i="9"/>
  <c r="T65" i="9" s="1"/>
  <c r="P61" i="9"/>
  <c r="R61" i="9" s="1"/>
  <c r="T61" i="9" s="1"/>
  <c r="P57" i="9"/>
  <c r="R57" i="9"/>
  <c r="T57" i="9" s="1"/>
  <c r="P53" i="9"/>
  <c r="R53" i="9" s="1"/>
  <c r="T53" i="9" s="1"/>
  <c r="P49" i="9"/>
  <c r="R49" i="9" s="1"/>
  <c r="T49" i="9" s="1"/>
  <c r="P45" i="9"/>
  <c r="R45" i="9" s="1"/>
  <c r="T45" i="9" s="1"/>
  <c r="P41" i="9"/>
  <c r="R41" i="9"/>
  <c r="T41" i="9" s="1"/>
  <c r="P37" i="9"/>
  <c r="R37" i="9" s="1"/>
  <c r="T37" i="9" s="1"/>
  <c r="P33" i="9"/>
  <c r="R33" i="9"/>
  <c r="T33" i="9" s="1"/>
  <c r="P29" i="9"/>
  <c r="R29" i="9" s="1"/>
  <c r="T29" i="9" s="1"/>
  <c r="W12" i="9"/>
  <c r="W10" i="9"/>
  <c r="W8" i="9"/>
  <c r="K122" i="1"/>
  <c r="P122" i="1"/>
  <c r="R122" i="1"/>
  <c r="T122" i="1" s="1"/>
  <c r="P136" i="1"/>
  <c r="K136" i="1"/>
  <c r="P28" i="9"/>
  <c r="R28" i="9" s="1"/>
  <c r="T28" i="9" s="1"/>
  <c r="P140" i="1"/>
  <c r="R140" i="1" s="1"/>
  <c r="T140" i="1" s="1"/>
  <c r="K140" i="1"/>
  <c r="G30" i="9"/>
  <c r="K30" i="9"/>
  <c r="P143" i="1"/>
  <c r="R143" i="1"/>
  <c r="T143" i="1" s="1"/>
  <c r="K143" i="1"/>
  <c r="K130" i="1"/>
  <c r="P130" i="1"/>
  <c r="R130" i="1" s="1"/>
  <c r="T130" i="1" s="1"/>
  <c r="P120" i="1"/>
  <c r="R120" i="1"/>
  <c r="T120" i="1" s="1"/>
  <c r="W9" i="9"/>
  <c r="W7" i="9"/>
  <c r="H21" i="2"/>
  <c r="J21" i="2"/>
  <c r="P128" i="1"/>
  <c r="R128" i="1" s="1"/>
  <c r="T128" i="1" s="1"/>
  <c r="P129" i="1"/>
  <c r="R129" i="1"/>
  <c r="T129" i="1" s="1"/>
  <c r="P127" i="1"/>
  <c r="R127" i="1" s="1"/>
  <c r="T127" i="1" s="1"/>
  <c r="P135" i="1"/>
  <c r="R135" i="1"/>
  <c r="T135" i="1" s="1"/>
  <c r="P141" i="1"/>
  <c r="R141" i="1" s="1"/>
  <c r="T141" i="1" s="1"/>
  <c r="P139" i="1"/>
  <c r="R139" i="1" s="1"/>
  <c r="T139" i="1" s="1"/>
  <c r="P137" i="1"/>
  <c r="R137" i="1" s="1"/>
  <c r="T137" i="1" s="1"/>
  <c r="P133" i="1"/>
  <c r="R133" i="1"/>
  <c r="T133" i="1" s="1"/>
  <c r="K120" i="1"/>
  <c r="R136" i="1"/>
  <c r="T136" i="1"/>
  <c r="R38" i="9"/>
  <c r="T38" i="9" s="1"/>
  <c r="T74" i="9"/>
  <c r="R39" i="9"/>
  <c r="T39" i="9" s="1"/>
  <c r="R76" i="1"/>
  <c r="T76" i="1"/>
  <c r="T30" i="9"/>
  <c r="R62" i="9"/>
  <c r="T62" i="9" s="1"/>
  <c r="I98" i="9"/>
  <c r="R32" i="9"/>
  <c r="T32" i="9" s="1"/>
  <c r="R36" i="9"/>
  <c r="T36" i="9" s="1"/>
  <c r="R40" i="9"/>
  <c r="T40" i="9" s="1"/>
  <c r="R47" i="9"/>
  <c r="T47" i="9" s="1"/>
  <c r="R58" i="9"/>
  <c r="T58" i="9" s="1"/>
  <c r="R64" i="9"/>
  <c r="T64" i="9" s="1"/>
  <c r="R68" i="9"/>
  <c r="T68" i="9" s="1"/>
  <c r="R70" i="9"/>
  <c r="T70" i="9" s="1"/>
  <c r="R72" i="9"/>
  <c r="T72" i="9" s="1"/>
  <c r="R137" i="9"/>
  <c r="T137" i="9"/>
  <c r="N52" i="9"/>
  <c r="R52" i="9"/>
  <c r="T52" i="9"/>
  <c r="L210" i="2"/>
  <c r="G210" i="2"/>
  <c r="K210" i="2"/>
  <c r="G75" i="4"/>
  <c r="L187" i="2"/>
  <c r="G187" i="2"/>
  <c r="K187" i="2"/>
  <c r="L156" i="2"/>
  <c r="K156" i="2"/>
  <c r="G156" i="2"/>
  <c r="L128" i="2"/>
  <c r="K128" i="2"/>
  <c r="G128" i="2"/>
  <c r="H154" i="2"/>
  <c r="I154" i="2"/>
  <c r="K154" i="2"/>
  <c r="L154" i="2"/>
  <c r="F154" i="2"/>
  <c r="J154" i="2"/>
  <c r="G32" i="4"/>
  <c r="H32" i="4"/>
  <c r="G23" i="4"/>
  <c r="H23" i="4"/>
  <c r="R54" i="9"/>
  <c r="T54" i="9" s="1"/>
  <c r="L134" i="9"/>
  <c r="K59" i="9"/>
  <c r="R114" i="9"/>
  <c r="T114" i="9" s="1"/>
  <c r="L114" i="9"/>
  <c r="L149" i="2"/>
  <c r="K149" i="2"/>
  <c r="F164" i="2"/>
  <c r="H164" i="2"/>
  <c r="L164" i="2"/>
  <c r="K164" i="2"/>
  <c r="J164" i="2"/>
  <c r="I164" i="2"/>
  <c r="H203" i="2"/>
  <c r="F203" i="2"/>
  <c r="J203" i="2"/>
  <c r="I203" i="2"/>
  <c r="L203" i="2"/>
  <c r="K203" i="2"/>
  <c r="L304" i="2"/>
  <c r="K304" i="2"/>
  <c r="F307" i="2"/>
  <c r="H307" i="2"/>
  <c r="J307" i="2"/>
  <c r="I307" i="2"/>
  <c r="K307" i="2"/>
  <c r="T76" i="9"/>
  <c r="R94" i="9"/>
  <c r="T94" i="9" s="1"/>
  <c r="L94" i="9"/>
  <c r="L134" i="2"/>
  <c r="K134" i="2"/>
  <c r="G134" i="2"/>
  <c r="F157" i="2"/>
  <c r="H157" i="2"/>
  <c r="K157" i="2"/>
  <c r="J157" i="2"/>
  <c r="I157" i="2"/>
  <c r="G279" i="2"/>
  <c r="K279" i="2"/>
  <c r="G302" i="2"/>
  <c r="K302" i="2"/>
  <c r="L302" i="2"/>
  <c r="R118" i="9"/>
  <c r="T118" i="9"/>
  <c r="R106" i="9"/>
  <c r="T106" i="9"/>
  <c r="D12" i="2"/>
  <c r="D13" i="2"/>
  <c r="I170" i="2"/>
  <c r="K170" i="2"/>
  <c r="L170" i="2"/>
  <c r="F170" i="2"/>
  <c r="H170" i="2"/>
  <c r="H243" i="2"/>
  <c r="J243" i="2"/>
  <c r="F243" i="2"/>
  <c r="I243" i="2"/>
  <c r="K243" i="2"/>
  <c r="R110" i="9"/>
  <c r="T110" i="9"/>
  <c r="R86" i="9"/>
  <c r="T86" i="9"/>
  <c r="E12" i="2"/>
  <c r="G140" i="2"/>
  <c r="K140" i="2"/>
  <c r="L140" i="2"/>
  <c r="I146" i="2"/>
  <c r="K146" i="2"/>
  <c r="L146" i="2"/>
  <c r="F146" i="2"/>
  <c r="J146" i="2"/>
  <c r="I182" i="2"/>
  <c r="H182" i="2"/>
  <c r="L182" i="2"/>
  <c r="F182" i="2"/>
  <c r="J182" i="2"/>
  <c r="K214" i="2"/>
  <c r="L214" i="2"/>
  <c r="G214" i="2"/>
  <c r="R125" i="9"/>
  <c r="T125" i="9" s="1"/>
  <c r="P27" i="4"/>
  <c r="R27" i="4" s="1"/>
  <c r="G27" i="4"/>
  <c r="H27" i="4"/>
  <c r="N12" i="2"/>
  <c r="L172" i="2"/>
  <c r="K172" i="2"/>
  <c r="F227" i="2"/>
  <c r="H227" i="2"/>
  <c r="J227" i="2"/>
  <c r="I227" i="2"/>
  <c r="L227" i="2"/>
  <c r="K227" i="2"/>
  <c r="R83" i="9"/>
  <c r="T83" i="9"/>
  <c r="R88" i="9"/>
  <c r="T88" i="9"/>
  <c r="R78" i="9"/>
  <c r="T78" i="9" s="1"/>
  <c r="G34" i="4"/>
  <c r="G33" i="4"/>
  <c r="H33" i="4"/>
  <c r="O12" i="2"/>
  <c r="K127" i="2"/>
  <c r="G127" i="2"/>
  <c r="L127" i="2"/>
  <c r="F141" i="2"/>
  <c r="H141" i="2"/>
  <c r="L141" i="2"/>
  <c r="K141" i="2"/>
  <c r="J141" i="2"/>
  <c r="I141" i="2"/>
  <c r="J217" i="2"/>
  <c r="I217" i="2"/>
  <c r="F217" i="2"/>
  <c r="H217" i="2"/>
  <c r="L217" i="2"/>
  <c r="K217" i="2"/>
  <c r="L219" i="2"/>
  <c r="G219" i="2"/>
  <c r="K219" i="2"/>
  <c r="K288" i="2"/>
  <c r="L288" i="2"/>
  <c r="G288" i="2"/>
  <c r="L292" i="2"/>
  <c r="K292" i="2"/>
  <c r="G292" i="2"/>
  <c r="R147" i="9"/>
  <c r="T147" i="9" s="1"/>
  <c r="G24" i="4"/>
  <c r="H24" i="4"/>
  <c r="K125" i="2"/>
  <c r="I125" i="2"/>
  <c r="J125" i="2"/>
  <c r="H125" i="2"/>
  <c r="F125" i="2"/>
  <c r="G163" i="2"/>
  <c r="K163" i="2"/>
  <c r="F173" i="2"/>
  <c r="H173" i="2"/>
  <c r="L173" i="2"/>
  <c r="K173" i="2"/>
  <c r="J173" i="2"/>
  <c r="I173" i="2"/>
  <c r="K205" i="2"/>
  <c r="L205" i="2"/>
  <c r="G205" i="2"/>
  <c r="J129" i="2"/>
  <c r="J122" i="2"/>
  <c r="L124" i="2"/>
  <c r="I129" i="2"/>
  <c r="G135" i="2"/>
  <c r="I136" i="2"/>
  <c r="K137" i="2"/>
  <c r="F144" i="2"/>
  <c r="I149" i="2"/>
  <c r="F152" i="2"/>
  <c r="H153" i="2"/>
  <c r="I156" i="2"/>
  <c r="F159" i="2"/>
  <c r="H160" i="2"/>
  <c r="F167" i="2"/>
  <c r="H168" i="2"/>
  <c r="I172" i="2"/>
  <c r="F175" i="2"/>
  <c r="F176" i="2"/>
  <c r="F177" i="2"/>
  <c r="H179" i="2"/>
  <c r="H180" i="2"/>
  <c r="L181" i="2"/>
  <c r="K192" i="2"/>
  <c r="F193" i="2"/>
  <c r="J195" i="2"/>
  <c r="J208" i="2"/>
  <c r="H209" i="2"/>
  <c r="I211" i="2"/>
  <c r="L213" i="2"/>
  <c r="G220" i="2"/>
  <c r="J224" i="2"/>
  <c r="I224" i="2"/>
  <c r="F224" i="2"/>
  <c r="H224" i="2"/>
  <c r="H239" i="2"/>
  <c r="J239" i="2"/>
  <c r="G245" i="2"/>
  <c r="H246" i="2"/>
  <c r="I246" i="2"/>
  <c r="L253" i="2"/>
  <c r="F257" i="2"/>
  <c r="H257" i="2"/>
  <c r="J257" i="2"/>
  <c r="I257" i="2"/>
  <c r="J273" i="2"/>
  <c r="I273" i="2"/>
  <c r="F273" i="2"/>
  <c r="H273" i="2"/>
  <c r="L273" i="2"/>
  <c r="G276" i="2"/>
  <c r="L324" i="2"/>
  <c r="K324" i="2"/>
  <c r="L332" i="2"/>
  <c r="K332" i="2"/>
  <c r="F335" i="2"/>
  <c r="H335" i="2"/>
  <c r="J335" i="2"/>
  <c r="I335" i="2"/>
  <c r="H122" i="2"/>
  <c r="H123" i="2"/>
  <c r="H124" i="2"/>
  <c r="I128" i="2"/>
  <c r="H145" i="2"/>
  <c r="K148" i="2"/>
  <c r="J149" i="2"/>
  <c r="J156" i="2"/>
  <c r="H161" i="2"/>
  <c r="H169" i="2"/>
  <c r="H199" i="2"/>
  <c r="J199" i="2"/>
  <c r="F285" i="2"/>
  <c r="H285" i="2"/>
  <c r="J285" i="2"/>
  <c r="I285" i="2"/>
  <c r="L328" i="2"/>
  <c r="K328" i="2"/>
  <c r="H47" i="2"/>
  <c r="K47" i="2"/>
  <c r="J47" i="2"/>
  <c r="L47" i="2"/>
  <c r="F47" i="2"/>
  <c r="I47" i="2"/>
  <c r="H31" i="2"/>
  <c r="I31" i="2"/>
  <c r="J31" i="2"/>
  <c r="K31" i="2"/>
  <c r="L31" i="2"/>
  <c r="G108" i="2"/>
  <c r="L108" i="2"/>
  <c r="K108" i="2"/>
  <c r="G90" i="2"/>
  <c r="K90" i="2"/>
  <c r="L90" i="2"/>
  <c r="G52" i="2"/>
  <c r="K52" i="2"/>
  <c r="L52" i="2"/>
  <c r="D16" i="4"/>
  <c r="D19" i="4" s="1"/>
  <c r="F122" i="2"/>
  <c r="F123" i="2"/>
  <c r="F124" i="2"/>
  <c r="I126" i="2"/>
  <c r="I127" i="2"/>
  <c r="J128" i="2"/>
  <c r="K129" i="2"/>
  <c r="J134" i="2"/>
  <c r="F145" i="2"/>
  <c r="J147" i="2"/>
  <c r="J155" i="2"/>
  <c r="F161" i="2"/>
  <c r="F169" i="2"/>
  <c r="J171" i="2"/>
  <c r="L176" i="2"/>
  <c r="K177" i="2"/>
  <c r="F181" i="2"/>
  <c r="L184" i="2"/>
  <c r="K188" i="2"/>
  <c r="H192" i="2"/>
  <c r="I192" i="2"/>
  <c r="K193" i="2"/>
  <c r="F211" i="2"/>
  <c r="J215" i="2"/>
  <c r="I215" i="2"/>
  <c r="K220" i="2"/>
  <c r="H221" i="2"/>
  <c r="I221" i="2"/>
  <c r="J228" i="2"/>
  <c r="G256" i="2"/>
  <c r="H270" i="2"/>
  <c r="I270" i="2"/>
  <c r="G272" i="2"/>
  <c r="J280" i="2"/>
  <c r="I280" i="2"/>
  <c r="F280" i="2"/>
  <c r="H280" i="2"/>
  <c r="L280" i="2"/>
  <c r="L285" i="2"/>
  <c r="J289" i="2"/>
  <c r="I289" i="2"/>
  <c r="F289" i="2"/>
  <c r="H289" i="2"/>
  <c r="L289" i="2"/>
  <c r="F293" i="2"/>
  <c r="H293" i="2"/>
  <c r="J293" i="2"/>
  <c r="I293" i="2"/>
  <c r="G297" i="2"/>
  <c r="G301" i="2"/>
  <c r="L312" i="2"/>
  <c r="K312" i="2"/>
  <c r="F331" i="2"/>
  <c r="H331" i="2"/>
  <c r="J331" i="2"/>
  <c r="I331" i="2"/>
  <c r="F74" i="2"/>
  <c r="I74" i="2"/>
  <c r="K74" i="2"/>
  <c r="J140" i="2"/>
  <c r="L188" i="2"/>
  <c r="I207" i="2"/>
  <c r="H208" i="2"/>
  <c r="I208" i="2"/>
  <c r="K228" i="2"/>
  <c r="H235" i="2"/>
  <c r="J235" i="2"/>
  <c r="H254" i="2"/>
  <c r="I254" i="2"/>
  <c r="L256" i="2"/>
  <c r="L272" i="2"/>
  <c r="L293" i="2"/>
  <c r="L297" i="2"/>
  <c r="L301" i="2"/>
  <c r="H126" i="2"/>
  <c r="H127" i="2"/>
  <c r="H128" i="2"/>
  <c r="I133" i="2"/>
  <c r="F140" i="2"/>
  <c r="I144" i="2"/>
  <c r="H149" i="2"/>
  <c r="J152" i="2"/>
  <c r="H156" i="2"/>
  <c r="K165" i="2"/>
  <c r="I176" i="2"/>
  <c r="I177" i="2"/>
  <c r="G180" i="2"/>
  <c r="I189" i="2"/>
  <c r="H189" i="2"/>
  <c r="F191" i="2"/>
  <c r="H191" i="2"/>
  <c r="G197" i="2"/>
  <c r="L208" i="2"/>
  <c r="G216" i="2"/>
  <c r="F220" i="2"/>
  <c r="H220" i="2"/>
  <c r="J220" i="2"/>
  <c r="H231" i="2"/>
  <c r="J231" i="2"/>
  <c r="G237" i="2"/>
  <c r="L284" i="2"/>
  <c r="F311" i="2"/>
  <c r="H311" i="2"/>
  <c r="J311" i="2"/>
  <c r="I311" i="2"/>
  <c r="I167" i="2"/>
  <c r="I169" i="2"/>
  <c r="I188" i="2"/>
  <c r="F188" i="2"/>
  <c r="I193" i="2"/>
  <c r="F207" i="2"/>
  <c r="H207" i="2"/>
  <c r="G224" i="2"/>
  <c r="H228" i="2"/>
  <c r="I228" i="2"/>
  <c r="J260" i="2"/>
  <c r="I260" i="2"/>
  <c r="F260" i="2"/>
  <c r="H260" i="2"/>
  <c r="L260" i="2"/>
  <c r="L308" i="2"/>
  <c r="K308" i="2"/>
  <c r="I175" i="2"/>
  <c r="K176" i="2"/>
  <c r="L177" i="2"/>
  <c r="G185" i="2"/>
  <c r="G192" i="2"/>
  <c r="J193" i="2"/>
  <c r="I209" i="2"/>
  <c r="L216" i="2"/>
  <c r="I225" i="2"/>
  <c r="H225" i="2"/>
  <c r="L225" i="2"/>
  <c r="L228" i="2"/>
  <c r="L237" i="2"/>
  <c r="G249" i="2"/>
  <c r="F263" i="2"/>
  <c r="H263" i="2"/>
  <c r="J263" i="2"/>
  <c r="F277" i="2"/>
  <c r="H277" i="2"/>
  <c r="J277" i="2"/>
  <c r="I277" i="2"/>
  <c r="H298" i="2"/>
  <c r="I298" i="2"/>
  <c r="L336" i="2"/>
  <c r="K336" i="2"/>
  <c r="F31" i="2"/>
  <c r="I249" i="2"/>
  <c r="H253" i="2"/>
  <c r="I256" i="2"/>
  <c r="H259" i="2"/>
  <c r="I269" i="2"/>
  <c r="H272" i="2"/>
  <c r="I276" i="2"/>
  <c r="H279" i="2"/>
  <c r="I284" i="2"/>
  <c r="H288" i="2"/>
  <c r="H297" i="2"/>
  <c r="I301" i="2"/>
  <c r="G309" i="2"/>
  <c r="I310" i="2"/>
  <c r="G313" i="2"/>
  <c r="J316" i="2"/>
  <c r="L317" i="2"/>
  <c r="J321" i="2"/>
  <c r="F321" i="2"/>
  <c r="I334" i="2"/>
  <c r="H73" i="2"/>
  <c r="J68" i="2"/>
  <c r="L68" i="2"/>
  <c r="H62" i="2"/>
  <c r="K62" i="2"/>
  <c r="I57" i="2"/>
  <c r="L57" i="2"/>
  <c r="J52" i="2"/>
  <c r="F52" i="2"/>
  <c r="H46" i="2"/>
  <c r="K46" i="2"/>
  <c r="I41" i="2"/>
  <c r="L41" i="2"/>
  <c r="J36" i="2"/>
  <c r="F36" i="2"/>
  <c r="H30" i="2"/>
  <c r="K30" i="2"/>
  <c r="G69" i="2"/>
  <c r="K69" i="2"/>
  <c r="G64" i="2"/>
  <c r="K64" i="2"/>
  <c r="Y2" i="6"/>
  <c r="Y74" i="6"/>
  <c r="Y162" i="6"/>
  <c r="Y268" i="6"/>
  <c r="Y440" i="6"/>
  <c r="I219" i="2"/>
  <c r="K248" i="2"/>
  <c r="J249" i="2"/>
  <c r="F253" i="2"/>
  <c r="J256" i="2"/>
  <c r="K268" i="2"/>
  <c r="J269" i="2"/>
  <c r="F272" i="2"/>
  <c r="I275" i="2"/>
  <c r="J276" i="2"/>
  <c r="I283" i="2"/>
  <c r="J284" i="2"/>
  <c r="F288" i="2"/>
  <c r="J292" i="2"/>
  <c r="L296" i="2"/>
  <c r="F297" i="2"/>
  <c r="I299" i="2"/>
  <c r="K300" i="2"/>
  <c r="J301" i="2"/>
  <c r="I305" i="2"/>
  <c r="J309" i="2"/>
  <c r="J313" i="2"/>
  <c r="H316" i="2"/>
  <c r="I325" i="2"/>
  <c r="I329" i="2"/>
  <c r="J333" i="2"/>
  <c r="J337" i="2"/>
  <c r="H66" i="2"/>
  <c r="J66" i="2"/>
  <c r="F66" i="2"/>
  <c r="Y8" i="6"/>
  <c r="Y90" i="6"/>
  <c r="Y172" i="6"/>
  <c r="Y280" i="6"/>
  <c r="Y472" i="6"/>
  <c r="I291" i="2"/>
  <c r="J305" i="2"/>
  <c r="F317" i="2"/>
  <c r="J317" i="2"/>
  <c r="K320" i="2"/>
  <c r="L320" i="2"/>
  <c r="G88" i="2"/>
  <c r="L88" i="2"/>
  <c r="H24" i="2"/>
  <c r="F24" i="2"/>
  <c r="G116" i="2"/>
  <c r="L116" i="2"/>
  <c r="G100" i="2"/>
  <c r="L100" i="2"/>
  <c r="G80" i="2"/>
  <c r="L80" i="2"/>
  <c r="D15" i="6"/>
  <c r="C19" i="6"/>
  <c r="Y30" i="6"/>
  <c r="Y104" i="6"/>
  <c r="Y196" i="6"/>
  <c r="Y332" i="6"/>
  <c r="K236" i="2"/>
  <c r="K244" i="2"/>
  <c r="H249" i="2"/>
  <c r="I251" i="2"/>
  <c r="I253" i="2"/>
  <c r="H256" i="2"/>
  <c r="K264" i="2"/>
  <c r="I266" i="2"/>
  <c r="H269" i="2"/>
  <c r="I272" i="2"/>
  <c r="H276" i="2"/>
  <c r="H284" i="2"/>
  <c r="I288" i="2"/>
  <c r="H291" i="2"/>
  <c r="I297" i="2"/>
  <c r="H301" i="2"/>
  <c r="I303" i="2"/>
  <c r="H305" i="2"/>
  <c r="L316" i="2"/>
  <c r="K316" i="2"/>
  <c r="I321" i="2"/>
  <c r="H325" i="2"/>
  <c r="H329" i="2"/>
  <c r="K118" i="2"/>
  <c r="K100" i="2"/>
  <c r="K70" i="2"/>
  <c r="K55" i="2"/>
  <c r="I52" i="2"/>
  <c r="H23" i="2"/>
  <c r="K23" i="2"/>
  <c r="J60" i="2"/>
  <c r="F60" i="2"/>
  <c r="H54" i="2"/>
  <c r="J54" i="2"/>
  <c r="K54" i="2"/>
  <c r="I49" i="2"/>
  <c r="L49" i="2"/>
  <c r="J44" i="2"/>
  <c r="F44" i="2"/>
  <c r="H38" i="2"/>
  <c r="J38" i="2"/>
  <c r="K38" i="2"/>
  <c r="I33" i="2"/>
  <c r="L33" i="2"/>
  <c r="G93" i="2"/>
  <c r="K93" i="2"/>
  <c r="Y36" i="6"/>
  <c r="Y120" i="6"/>
  <c r="Y204" i="6"/>
  <c r="Y352" i="6"/>
  <c r="V5" i="6"/>
  <c r="P81" i="6"/>
  <c r="Y432" i="6"/>
  <c r="Y392" i="6"/>
  <c r="Y348" i="6"/>
  <c r="Y304" i="6"/>
  <c r="Y264" i="6"/>
  <c r="Y234" i="6"/>
  <c r="Y212" i="6"/>
  <c r="Y192" i="6"/>
  <c r="Y170" i="6"/>
  <c r="Y148" i="6"/>
  <c r="Y128" i="6"/>
  <c r="Y106" i="6"/>
  <c r="Y88" i="6"/>
  <c r="Y68" i="6"/>
  <c r="Y50" i="6"/>
  <c r="Y32" i="6"/>
  <c r="Y14" i="6"/>
  <c r="P25" i="6"/>
  <c r="R25" i="6"/>
  <c r="T25" i="6"/>
  <c r="Y408" i="6"/>
  <c r="Y344" i="6"/>
  <c r="Y272" i="6"/>
  <c r="Y226" i="6"/>
  <c r="Y194" i="6"/>
  <c r="Y156" i="6"/>
  <c r="Y124" i="6"/>
  <c r="Y92" i="6"/>
  <c r="Y62" i="6"/>
  <c r="Y34" i="6"/>
  <c r="Y4" i="6"/>
  <c r="P21" i="6"/>
  <c r="R21" i="6"/>
  <c r="T21" i="6"/>
  <c r="Y460" i="6"/>
  <c r="Y396" i="6"/>
  <c r="Y320" i="6"/>
  <c r="Y256" i="6"/>
  <c r="Y218" i="6"/>
  <c r="Y184" i="6"/>
  <c r="Y152" i="6"/>
  <c r="Y114" i="6"/>
  <c r="Y84" i="6"/>
  <c r="Y56" i="6"/>
  <c r="Y26" i="6"/>
  <c r="P106" i="6"/>
  <c r="Y448" i="6"/>
  <c r="Y384" i="6"/>
  <c r="Y316" i="6"/>
  <c r="Y248" i="6"/>
  <c r="Y216" i="6"/>
  <c r="Y178" i="6"/>
  <c r="Y146" i="6"/>
  <c r="Y112" i="6"/>
  <c r="Y80" i="6"/>
  <c r="Y52" i="6"/>
  <c r="Y20" i="6"/>
  <c r="P99" i="6"/>
  <c r="Y444" i="6"/>
  <c r="Y376" i="6"/>
  <c r="Y312" i="6"/>
  <c r="Y242" i="6"/>
  <c r="Y210" i="6"/>
  <c r="Y176" i="6"/>
  <c r="Y140" i="6"/>
  <c r="Y108" i="6"/>
  <c r="Y76" i="6"/>
  <c r="Y48" i="6"/>
  <c r="Y18" i="6"/>
  <c r="P77" i="6"/>
  <c r="P23" i="6"/>
  <c r="R23" i="6"/>
  <c r="T23" i="6"/>
  <c r="Y428" i="6"/>
  <c r="Y360" i="6"/>
  <c r="Y288" i="6"/>
  <c r="Y236" i="6"/>
  <c r="Y200" i="6"/>
  <c r="Y168" i="6"/>
  <c r="Y132" i="6"/>
  <c r="Y98" i="6"/>
  <c r="Y72" i="6"/>
  <c r="Y40" i="6"/>
  <c r="Y12" i="6"/>
  <c r="I304" i="2"/>
  <c r="F304" i="2"/>
  <c r="H309" i="2"/>
  <c r="I309" i="2"/>
  <c r="I313" i="2"/>
  <c r="H313" i="2"/>
  <c r="H318" i="2"/>
  <c r="K321" i="2"/>
  <c r="I323" i="2"/>
  <c r="I324" i="2"/>
  <c r="F324" i="2"/>
  <c r="F325" i="2"/>
  <c r="I327" i="2"/>
  <c r="F328" i="2"/>
  <c r="I328" i="2"/>
  <c r="F329" i="2"/>
  <c r="I333" i="2"/>
  <c r="H333" i="2"/>
  <c r="H337" i="2"/>
  <c r="I337" i="2"/>
  <c r="H59" i="2"/>
  <c r="J59" i="2"/>
  <c r="H43" i="2"/>
  <c r="J43" i="2"/>
  <c r="I27" i="2"/>
  <c r="H27" i="2"/>
  <c r="J27" i="2"/>
  <c r="G104" i="2"/>
  <c r="L104" i="2"/>
  <c r="K85" i="2"/>
  <c r="G85" i="2"/>
  <c r="G72" i="2"/>
  <c r="L72" i="2"/>
  <c r="Y44" i="6"/>
  <c r="Y130" i="6"/>
  <c r="Y220" i="6"/>
  <c r="Y364" i="6"/>
  <c r="G84" i="2"/>
  <c r="L84" i="2"/>
  <c r="L63" i="2"/>
  <c r="F28" i="2"/>
  <c r="H58" i="2"/>
  <c r="J58" i="2"/>
  <c r="H42" i="2"/>
  <c r="J42" i="2"/>
  <c r="H26" i="2"/>
  <c r="J26" i="2"/>
  <c r="L112" i="2"/>
  <c r="L96" i="2"/>
  <c r="H50" i="2"/>
  <c r="J50" i="2"/>
  <c r="H34" i="2"/>
  <c r="J34" i="2"/>
  <c r="P65" i="6"/>
  <c r="Y6" i="6"/>
  <c r="Y24" i="6"/>
  <c r="Y42" i="6"/>
  <c r="Y60" i="6"/>
  <c r="Y78" i="6"/>
  <c r="Y96" i="6"/>
  <c r="Y116" i="6"/>
  <c r="Y138" i="6"/>
  <c r="Y160" i="6"/>
  <c r="Y180" i="6"/>
  <c r="Y202" i="6"/>
  <c r="Y224" i="6"/>
  <c r="Y244" i="6"/>
  <c r="Y284" i="6"/>
  <c r="Y328" i="6"/>
  <c r="Y368" i="6"/>
  <c r="Y412" i="6"/>
  <c r="Y456" i="6"/>
  <c r="P52" i="6"/>
  <c r="Y10" i="6"/>
  <c r="Y28" i="6"/>
  <c r="Y46" i="6"/>
  <c r="Y64" i="6"/>
  <c r="Y82" i="6"/>
  <c r="Y100" i="6"/>
  <c r="Y122" i="6"/>
  <c r="Y144" i="6"/>
  <c r="Y164" i="6"/>
  <c r="Y186" i="6"/>
  <c r="Y208" i="6"/>
  <c r="Y228" i="6"/>
  <c r="Y252" i="6"/>
  <c r="Y296" i="6"/>
  <c r="Y336" i="6"/>
  <c r="Y380" i="6"/>
  <c r="Y424" i="6"/>
  <c r="Y464" i="6"/>
  <c r="P113" i="6"/>
  <c r="P95" i="6"/>
  <c r="P48" i="6"/>
  <c r="R48" i="6"/>
  <c r="T48" i="6"/>
  <c r="Y468" i="6"/>
  <c r="Y436" i="6"/>
  <c r="Y404" i="6"/>
  <c r="Y372" i="6"/>
  <c r="Y340" i="6"/>
  <c r="Y308" i="6"/>
  <c r="Y276" i="6"/>
  <c r="Y246" i="6"/>
  <c r="Y230" i="6"/>
  <c r="Y214" i="6"/>
  <c r="Y198" i="6"/>
  <c r="Y182" i="6"/>
  <c r="Y166" i="6"/>
  <c r="Y150" i="6"/>
  <c r="Y134" i="6"/>
  <c r="Y118" i="6"/>
  <c r="Y102" i="6"/>
  <c r="Y86" i="6"/>
  <c r="Y70" i="6"/>
  <c r="Y54" i="6"/>
  <c r="Y38" i="6"/>
  <c r="Y22" i="6"/>
  <c r="P69" i="6"/>
  <c r="Y452" i="6"/>
  <c r="Y420" i="6"/>
  <c r="Y388" i="6"/>
  <c r="Y356" i="6"/>
  <c r="Y324" i="6"/>
  <c r="Y292" i="6"/>
  <c r="Y260" i="6"/>
  <c r="Y238" i="6"/>
  <c r="Y222" i="6"/>
  <c r="Y206" i="6"/>
  <c r="Y190" i="6"/>
  <c r="Y174" i="6"/>
  <c r="Y158" i="6"/>
  <c r="Y142" i="6"/>
  <c r="Y126" i="6"/>
  <c r="Y110" i="6"/>
  <c r="R148" i="9"/>
  <c r="T148" i="9" s="1"/>
  <c r="G101" i="1"/>
  <c r="I101" i="1"/>
  <c r="P101" i="1"/>
  <c r="R101" i="1"/>
  <c r="T101" i="1" s="1"/>
  <c r="P132" i="1"/>
  <c r="G132" i="1"/>
  <c r="K132" i="1"/>
  <c r="P56" i="9"/>
  <c r="R56" i="9" s="1"/>
  <c r="T56" i="9" s="1"/>
  <c r="G56" i="9"/>
  <c r="K56" i="9"/>
  <c r="P145" i="9"/>
  <c r="G145" i="9"/>
  <c r="L145" i="9"/>
  <c r="P120" i="9"/>
  <c r="G120" i="9"/>
  <c r="L120" i="9"/>
  <c r="R26" i="9"/>
  <c r="G144" i="9"/>
  <c r="P128" i="9"/>
  <c r="G128" i="9"/>
  <c r="L128" i="9"/>
  <c r="P112" i="9"/>
  <c r="G112" i="9"/>
  <c r="G93" i="1"/>
  <c r="I93" i="1"/>
  <c r="P93" i="1"/>
  <c r="R93" i="1" s="1"/>
  <c r="T93" i="1" s="1"/>
  <c r="G146" i="9"/>
  <c r="L146" i="9"/>
  <c r="P146" i="9"/>
  <c r="R146" i="9"/>
  <c r="T146" i="9"/>
  <c r="G148" i="9"/>
  <c r="L148" i="9"/>
  <c r="G141" i="9"/>
  <c r="L141" i="9"/>
  <c r="P141" i="9"/>
  <c r="P124" i="9"/>
  <c r="R124" i="9"/>
  <c r="T124" i="9"/>
  <c r="G124" i="9"/>
  <c r="L124" i="9"/>
  <c r="G97" i="1"/>
  <c r="I97" i="1"/>
  <c r="P97" i="1"/>
  <c r="W18" i="9"/>
  <c r="W13" i="9"/>
  <c r="R131" i="1"/>
  <c r="T131" i="1" s="1"/>
  <c r="E14" i="1" s="1"/>
  <c r="G142" i="1"/>
  <c r="K142" i="1"/>
  <c r="P142" i="1"/>
  <c r="R142" i="1"/>
  <c r="T142" i="1" s="1"/>
  <c r="G116" i="9"/>
  <c r="G60" i="9"/>
  <c r="G144" i="1"/>
  <c r="K144" i="1"/>
  <c r="P144" i="1"/>
  <c r="R144" i="1" s="1"/>
  <c r="T144" i="1" s="1"/>
  <c r="P145" i="1"/>
  <c r="R145" i="1"/>
  <c r="T145" i="1" s="1"/>
  <c r="P63" i="9"/>
  <c r="R63" i="9"/>
  <c r="T63" i="9" s="1"/>
  <c r="P22" i="9"/>
  <c r="R22" i="9"/>
  <c r="K138" i="1"/>
  <c r="R138" i="1"/>
  <c r="T138" i="1" s="1"/>
  <c r="P117" i="1"/>
  <c r="G117" i="1"/>
  <c r="K117" i="1"/>
  <c r="G131" i="1"/>
  <c r="K131" i="1"/>
  <c r="W33" i="1"/>
  <c r="W32" i="1"/>
  <c r="W31" i="1"/>
  <c r="L116" i="9"/>
  <c r="R116" i="9"/>
  <c r="T116" i="9" s="1"/>
  <c r="R120" i="9"/>
  <c r="T120" i="9"/>
  <c r="K60" i="9"/>
  <c r="R60" i="9"/>
  <c r="T60" i="9" s="1"/>
  <c r="L112" i="9"/>
  <c r="R141" i="9"/>
  <c r="T141" i="9" s="1"/>
  <c r="R112" i="9"/>
  <c r="T112" i="9"/>
  <c r="R145" i="9"/>
  <c r="T145" i="9" s="1"/>
  <c r="R128" i="9"/>
  <c r="T128" i="9"/>
  <c r="T8" i="6"/>
  <c r="E14" i="6"/>
  <c r="H34" i="4"/>
  <c r="L144" i="9"/>
  <c r="R144" i="9"/>
  <c r="T144" i="9" s="1"/>
  <c r="R117" i="1"/>
  <c r="T117" i="1"/>
  <c r="R97" i="1"/>
  <c r="T97" i="1" s="1"/>
  <c r="R132" i="1"/>
  <c r="T132" i="1" s="1"/>
  <c r="E14" i="9"/>
  <c r="C11" i="9"/>
  <c r="C12" i="1"/>
  <c r="C11" i="6"/>
  <c r="C12" i="6"/>
  <c r="C18" i="2"/>
  <c r="C12" i="4"/>
  <c r="C11" i="4"/>
  <c r="C11" i="1"/>
  <c r="C12" i="9"/>
  <c r="D18" i="2"/>
  <c r="C16" i="9" l="1"/>
  <c r="D18" i="9" s="1"/>
  <c r="O145" i="1"/>
  <c r="O85" i="1"/>
  <c r="O141" i="1"/>
  <c r="O46" i="1"/>
  <c r="O124" i="1"/>
  <c r="O33" i="1"/>
  <c r="O74" i="1"/>
  <c r="O129" i="1"/>
  <c r="O113" i="1"/>
  <c r="O121" i="1"/>
  <c r="C15" i="1"/>
  <c r="O118" i="1"/>
  <c r="O91" i="1"/>
  <c r="O36" i="1"/>
  <c r="O144" i="1"/>
  <c r="O86" i="1"/>
  <c r="O140" i="1"/>
  <c r="O63" i="1"/>
  <c r="O93" i="1"/>
  <c r="O35" i="1"/>
  <c r="O123" i="1"/>
  <c r="O130" i="1"/>
  <c r="O26" i="1"/>
  <c r="O107" i="1"/>
  <c r="O50" i="1"/>
  <c r="O94" i="1"/>
  <c r="O51" i="1"/>
  <c r="O72" i="1"/>
  <c r="O138" i="1"/>
  <c r="O38" i="1"/>
  <c r="O97" i="1"/>
  <c r="O21" i="1"/>
  <c r="O134" i="1"/>
  <c r="O127" i="1"/>
  <c r="O119" i="1"/>
  <c r="O111" i="1"/>
  <c r="O64" i="1"/>
  <c r="O90" i="1"/>
  <c r="O88" i="1"/>
  <c r="O128" i="1"/>
  <c r="O120" i="1"/>
  <c r="O117" i="1"/>
  <c r="O96" i="1"/>
  <c r="O45" i="1"/>
  <c r="O84" i="1"/>
  <c r="O39" i="1"/>
  <c r="O79" i="1"/>
  <c r="O122" i="1"/>
  <c r="O23" i="1"/>
  <c r="O116" i="1"/>
  <c r="O76" i="1"/>
  <c r="O80" i="1"/>
  <c r="O53" i="1"/>
  <c r="O112" i="1"/>
  <c r="O83" i="1"/>
  <c r="O105" i="1"/>
  <c r="O109" i="1"/>
  <c r="O48" i="1"/>
  <c r="O95" i="1"/>
  <c r="O135" i="1"/>
  <c r="O126" i="1"/>
  <c r="O106" i="1"/>
  <c r="O68" i="1"/>
  <c r="O66" i="1"/>
  <c r="O133" i="1"/>
  <c r="O89" i="1"/>
  <c r="O104" i="1"/>
  <c r="O108" i="1"/>
  <c r="O32" i="1"/>
  <c r="O99" i="1"/>
  <c r="O143" i="1"/>
  <c r="O73" i="1"/>
  <c r="O103" i="1"/>
  <c r="O22" i="1"/>
  <c r="O49" i="1"/>
  <c r="O142" i="1"/>
  <c r="O37" i="1"/>
  <c r="O81" i="1"/>
  <c r="O137" i="1"/>
  <c r="O25" i="1"/>
  <c r="O75" i="1"/>
  <c r="O67" i="1"/>
  <c r="O34" i="1"/>
  <c r="O43" i="1"/>
  <c r="O131" i="1"/>
  <c r="O44" i="1"/>
  <c r="O101" i="1"/>
  <c r="O78" i="1"/>
  <c r="O136" i="1"/>
  <c r="O92" i="1"/>
  <c r="O65" i="1"/>
  <c r="O114" i="1"/>
  <c r="O102" i="1"/>
  <c r="O100" i="1"/>
  <c r="O77" i="1"/>
  <c r="O71" i="1"/>
  <c r="O61" i="1"/>
  <c r="O82" i="1"/>
  <c r="O110" i="1"/>
  <c r="O139" i="1"/>
  <c r="O98" i="1"/>
  <c r="O115" i="1"/>
  <c r="O70" i="1"/>
  <c r="O69" i="1"/>
  <c r="O87" i="1"/>
  <c r="O27" i="1"/>
  <c r="O125" i="1"/>
  <c r="O132" i="1"/>
  <c r="O24" i="1"/>
  <c r="O36" i="4"/>
  <c r="O57" i="4"/>
  <c r="O47" i="4"/>
  <c r="O42" i="4"/>
  <c r="O69" i="4"/>
  <c r="O50" i="4"/>
  <c r="O23" i="4"/>
  <c r="O37" i="4"/>
  <c r="O41" i="4"/>
  <c r="O73" i="4"/>
  <c r="O51" i="4"/>
  <c r="O38" i="4"/>
  <c r="O64" i="4"/>
  <c r="O63" i="4"/>
  <c r="O70" i="4"/>
  <c r="O46" i="4"/>
  <c r="O35" i="4"/>
  <c r="O24" i="4"/>
  <c r="O22" i="4"/>
  <c r="O53" i="4"/>
  <c r="O45" i="4"/>
  <c r="C15" i="4"/>
  <c r="O65" i="4"/>
  <c r="O72" i="4"/>
  <c r="O54" i="4"/>
  <c r="O68" i="4"/>
  <c r="O44" i="4"/>
  <c r="O74" i="4"/>
  <c r="O26" i="4"/>
  <c r="O60" i="4"/>
  <c r="O34" i="4"/>
  <c r="O49" i="4"/>
  <c r="O39" i="4"/>
  <c r="O40" i="4"/>
  <c r="O52" i="4"/>
  <c r="O27" i="4"/>
  <c r="O71" i="4"/>
  <c r="O59" i="4"/>
  <c r="O55" i="4"/>
  <c r="O31" i="4"/>
  <c r="O62" i="4"/>
  <c r="O25" i="4"/>
  <c r="O33" i="4"/>
  <c r="O76" i="4"/>
  <c r="O56" i="4"/>
  <c r="O43" i="4"/>
  <c r="O61" i="4"/>
  <c r="O32" i="4"/>
  <c r="O75" i="4"/>
  <c r="O48" i="4"/>
  <c r="O58" i="4"/>
  <c r="O67" i="4"/>
  <c r="O21" i="4"/>
  <c r="O66" i="4"/>
  <c r="C16" i="4"/>
  <c r="D18" i="4" s="1"/>
  <c r="C16" i="6"/>
  <c r="D18" i="6" s="1"/>
  <c r="O32" i="6"/>
  <c r="O84" i="6"/>
  <c r="O92" i="6"/>
  <c r="O54" i="6"/>
  <c r="O35" i="6"/>
  <c r="O91" i="6"/>
  <c r="O50" i="6"/>
  <c r="O37" i="6"/>
  <c r="O107" i="6"/>
  <c r="O51" i="6"/>
  <c r="O115" i="6"/>
  <c r="O120" i="6"/>
  <c r="O113" i="6"/>
  <c r="O86" i="6"/>
  <c r="O61" i="6"/>
  <c r="O28" i="6"/>
  <c r="O38" i="6"/>
  <c r="O93" i="6"/>
  <c r="O97" i="6"/>
  <c r="O102" i="6"/>
  <c r="O78" i="6"/>
  <c r="O46" i="6"/>
  <c r="O100" i="6"/>
  <c r="O22" i="6"/>
  <c r="O24" i="6"/>
  <c r="O56" i="6"/>
  <c r="O81" i="6"/>
  <c r="O77" i="6"/>
  <c r="O118" i="6"/>
  <c r="O90" i="6"/>
  <c r="O117" i="6"/>
  <c r="O47" i="6"/>
  <c r="O111" i="6"/>
  <c r="O26" i="6"/>
  <c r="O63" i="6"/>
  <c r="O96" i="6"/>
  <c r="O64" i="6"/>
  <c r="O98" i="6"/>
  <c r="O94" i="6"/>
  <c r="O108" i="6"/>
  <c r="O112" i="6"/>
  <c r="O87" i="6"/>
  <c r="O66" i="6"/>
  <c r="O124" i="6"/>
  <c r="O30" i="6"/>
  <c r="O36" i="6"/>
  <c r="O44" i="6"/>
  <c r="O48" i="6"/>
  <c r="O103" i="6"/>
  <c r="O123" i="6"/>
  <c r="O29" i="6"/>
  <c r="O58" i="6"/>
  <c r="O82" i="6"/>
  <c r="O34" i="6"/>
  <c r="O33" i="6"/>
  <c r="O59" i="6"/>
  <c r="O104" i="6"/>
  <c r="O57" i="6"/>
  <c r="O116" i="6"/>
  <c r="O31" i="6"/>
  <c r="O27" i="6"/>
  <c r="O119" i="6"/>
  <c r="O21" i="6"/>
  <c r="O25" i="6"/>
  <c r="O99" i="6"/>
  <c r="O62" i="6"/>
  <c r="O74" i="6"/>
  <c r="O79" i="6"/>
  <c r="O89" i="6"/>
  <c r="O121" i="6"/>
  <c r="C15" i="6"/>
  <c r="O85" i="6"/>
  <c r="O110" i="6"/>
  <c r="O106" i="6"/>
  <c r="O76" i="6"/>
  <c r="O109" i="6"/>
  <c r="O83" i="6"/>
  <c r="O88" i="6"/>
  <c r="O45" i="6"/>
  <c r="O49" i="6"/>
  <c r="O43" i="6"/>
  <c r="O122" i="6"/>
  <c r="O95" i="6"/>
  <c r="O23" i="6"/>
  <c r="O101" i="6"/>
  <c r="O80" i="6"/>
  <c r="O105" i="6"/>
  <c r="O114" i="6"/>
  <c r="C16" i="1"/>
  <c r="D18" i="1" s="1"/>
  <c r="O124" i="9"/>
  <c r="O65" i="9"/>
  <c r="O79" i="9"/>
  <c r="O145" i="9"/>
  <c r="O54" i="9"/>
  <c r="O103" i="9"/>
  <c r="O112" i="9"/>
  <c r="O38" i="9"/>
  <c r="O142" i="9"/>
  <c r="C15" i="9"/>
  <c r="O105" i="9"/>
  <c r="O32" i="9"/>
  <c r="O77" i="9"/>
  <c r="O78" i="9"/>
  <c r="O135" i="9"/>
  <c r="O128" i="9"/>
  <c r="O69" i="9"/>
  <c r="O83" i="9"/>
  <c r="O68" i="9"/>
  <c r="O138" i="9"/>
  <c r="O88" i="9"/>
  <c r="O123" i="9"/>
  <c r="O148" i="9"/>
  <c r="O87" i="9"/>
  <c r="O45" i="9"/>
  <c r="O46" i="9"/>
  <c r="O93" i="9"/>
  <c r="O94" i="9"/>
  <c r="O36" i="9"/>
  <c r="O50" i="9"/>
  <c r="O39" i="9"/>
  <c r="O101" i="9"/>
  <c r="O84" i="9"/>
  <c r="O115" i="9"/>
  <c r="O104" i="9"/>
  <c r="O139" i="9"/>
  <c r="O119" i="9"/>
  <c r="O52" i="9"/>
  <c r="O122" i="9"/>
  <c r="O47" i="9"/>
  <c r="O99" i="9"/>
  <c r="O126" i="9"/>
  <c r="O37" i="9"/>
  <c r="O97" i="9"/>
  <c r="O82" i="9"/>
  <c r="O111" i="9"/>
  <c r="O116" i="9"/>
  <c r="O21" i="9"/>
  <c r="O137" i="9"/>
  <c r="O74" i="9"/>
  <c r="O90" i="9"/>
  <c r="O106" i="9"/>
  <c r="O70" i="9"/>
  <c r="O76" i="9"/>
  <c r="O131" i="9"/>
  <c r="O149" i="9"/>
  <c r="O64" i="9"/>
  <c r="O129" i="9"/>
  <c r="O98" i="9"/>
  <c r="O146" i="9"/>
  <c r="O132" i="9"/>
  <c r="O24" i="9"/>
  <c r="O62" i="9"/>
  <c r="O141" i="9"/>
  <c r="O75" i="9"/>
  <c r="O91" i="9"/>
  <c r="O134" i="9"/>
  <c r="O92" i="9"/>
  <c r="O34" i="9"/>
  <c r="O95" i="9"/>
  <c r="O80" i="9"/>
  <c r="O107" i="9"/>
  <c r="O114" i="9"/>
  <c r="O49" i="9"/>
  <c r="O147" i="9"/>
  <c r="O23" i="9"/>
  <c r="O89" i="9"/>
  <c r="O42" i="9"/>
  <c r="O127" i="9"/>
  <c r="O22" i="9"/>
  <c r="O143" i="9"/>
  <c r="O110" i="9"/>
  <c r="O133" i="9"/>
  <c r="O113" i="9"/>
  <c r="O27" i="9"/>
  <c r="O125" i="9"/>
  <c r="O71" i="9"/>
  <c r="O144" i="9"/>
  <c r="O118" i="9"/>
  <c r="O67" i="9"/>
  <c r="O100" i="9"/>
  <c r="O25" i="9"/>
  <c r="O109" i="9"/>
  <c r="O96" i="9"/>
  <c r="O85" i="9"/>
  <c r="O51" i="9"/>
  <c r="O117" i="9"/>
  <c r="O33" i="9"/>
  <c r="O81" i="9"/>
  <c r="O140" i="9"/>
  <c r="O86" i="9"/>
  <c r="O108" i="9"/>
  <c r="O136" i="9"/>
  <c r="O26" i="9"/>
  <c r="O44" i="9"/>
  <c r="O121" i="9"/>
  <c r="O66" i="9"/>
  <c r="O72" i="9"/>
  <c r="O73" i="9"/>
  <c r="O35" i="9"/>
  <c r="O130" i="9"/>
  <c r="O120" i="9"/>
  <c r="O102" i="9"/>
  <c r="U5" i="4"/>
  <c r="P36" i="4"/>
  <c r="R36" i="4" s="1"/>
  <c r="U14" i="4"/>
  <c r="P26" i="4"/>
  <c r="D15" i="4"/>
  <c r="C19" i="4" s="1"/>
  <c r="U6" i="4"/>
  <c r="U21" i="4"/>
  <c r="P47" i="4"/>
  <c r="R47" i="4" s="1"/>
  <c r="P55" i="4"/>
  <c r="P59" i="4"/>
  <c r="P63" i="4"/>
  <c r="P67" i="4"/>
  <c r="P71" i="4"/>
  <c r="P22" i="4"/>
  <c r="P43" i="4"/>
  <c r="R43" i="4" s="1"/>
  <c r="P48" i="4"/>
  <c r="R48" i="4" s="1"/>
  <c r="P53" i="4"/>
  <c r="R53" i="4" s="1"/>
  <c r="P24" i="4"/>
  <c r="U7" i="4"/>
  <c r="P31" i="4"/>
  <c r="R31" i="4" s="1"/>
  <c r="P34" i="4"/>
  <c r="R34" i="4" s="1"/>
  <c r="P37" i="4"/>
  <c r="R37" i="4" s="1"/>
  <c r="U16" i="4"/>
  <c r="P23" i="4"/>
  <c r="U8" i="4"/>
  <c r="U11" i="4"/>
  <c r="U22" i="4"/>
  <c r="P40" i="4"/>
  <c r="R40" i="4" s="1"/>
  <c r="P56" i="4"/>
  <c r="P60" i="4"/>
  <c r="P64" i="4"/>
  <c r="P68" i="4"/>
  <c r="P72" i="4"/>
  <c r="P44" i="4"/>
  <c r="R44" i="4" s="1"/>
  <c r="P49" i="4"/>
  <c r="R49" i="4" s="1"/>
  <c r="U12" i="4"/>
  <c r="P38" i="4"/>
  <c r="R38" i="4" s="1"/>
  <c r="U17" i="4"/>
  <c r="P52" i="4"/>
  <c r="R52" i="4" s="1"/>
  <c r="P74" i="4"/>
  <c r="P75" i="4"/>
  <c r="P30" i="4"/>
  <c r="R30" i="4" s="1"/>
  <c r="U2" i="4"/>
  <c r="U13" i="4"/>
  <c r="P35" i="4"/>
  <c r="R35" i="4" s="1"/>
  <c r="U18" i="4"/>
  <c r="U23" i="4"/>
  <c r="P57" i="4"/>
  <c r="P61" i="4"/>
  <c r="P65" i="4"/>
  <c r="P69" i="4"/>
  <c r="P73" i="4"/>
  <c r="P45" i="4"/>
  <c r="R45" i="4" s="1"/>
  <c r="P50" i="4"/>
  <c r="R50" i="4" s="1"/>
  <c r="U3" i="4"/>
  <c r="U9" i="4"/>
  <c r="P29" i="4"/>
  <c r="R29" i="4" s="1"/>
  <c r="P39" i="4"/>
  <c r="R39" i="4" s="1"/>
  <c r="U19" i="4"/>
  <c r="P41" i="4"/>
  <c r="R41" i="4" s="1"/>
  <c r="P76" i="4"/>
  <c r="P32" i="4"/>
  <c r="R32" i="4" s="1"/>
  <c r="P21" i="4"/>
  <c r="U4" i="4"/>
  <c r="P51" i="4"/>
  <c r="R51" i="4" s="1"/>
  <c r="P70" i="4"/>
  <c r="P28" i="4"/>
  <c r="R28" i="4" s="1"/>
  <c r="E14" i="4" s="1"/>
  <c r="P58" i="4"/>
  <c r="U10" i="4"/>
  <c r="U15" i="4"/>
  <c r="U24" i="4"/>
  <c r="P66" i="4"/>
  <c r="P25" i="4"/>
  <c r="P54" i="4"/>
  <c r="P33" i="4"/>
  <c r="R33" i="4" s="1"/>
  <c r="P42" i="4"/>
  <c r="R42" i="4" s="1"/>
  <c r="H13" i="2"/>
  <c r="K13" i="2"/>
  <c r="L13" i="2"/>
  <c r="Q13" i="2"/>
  <c r="J13" i="2"/>
  <c r="N13" i="2"/>
  <c r="B15" i="2"/>
  <c r="G13" i="2"/>
  <c r="F13" i="2"/>
  <c r="E13" i="2"/>
  <c r="I13" i="2"/>
  <c r="P13" i="2"/>
  <c r="M13" i="2"/>
  <c r="O13" i="2"/>
  <c r="W5" i="9"/>
  <c r="W29" i="9"/>
  <c r="W26" i="9"/>
  <c r="W21" i="9"/>
  <c r="W16" i="9"/>
  <c r="W6" i="9"/>
  <c r="W3" i="9"/>
  <c r="H18" i="2"/>
  <c r="F18" i="2"/>
  <c r="K18" i="2"/>
  <c r="L18" i="2"/>
  <c r="I18" i="2"/>
  <c r="J18" i="2"/>
  <c r="G18" i="2"/>
  <c r="O4" i="2" l="1"/>
  <c r="O5" i="2"/>
  <c r="O3" i="2"/>
  <c r="O2" i="2"/>
  <c r="O1" i="2"/>
  <c r="O6" i="2"/>
  <c r="G18" i="9"/>
  <c r="G19" i="9" s="1"/>
  <c r="C18" i="9"/>
  <c r="G18" i="4"/>
  <c r="G19" i="4" s="1"/>
  <c r="C18" i="4"/>
  <c r="C18" i="1"/>
  <c r="G18" i="1"/>
  <c r="G19" i="1" s="1"/>
  <c r="C18" i="6"/>
  <c r="G18" i="6"/>
  <c r="G19" i="6" s="1"/>
  <c r="E18" i="2"/>
  <c r="O257" i="2" l="1"/>
  <c r="O277" i="2"/>
  <c r="O297" i="2"/>
  <c r="O141" i="2"/>
  <c r="O278" i="2"/>
  <c r="O70" i="2"/>
  <c r="O197" i="2"/>
  <c r="O334" i="2"/>
  <c r="O124" i="2"/>
  <c r="O73" i="2"/>
  <c r="O79" i="2"/>
  <c r="O157" i="2"/>
  <c r="O294" i="2"/>
  <c r="O86" i="2"/>
  <c r="O245" i="2"/>
  <c r="O188" i="2"/>
  <c r="O287" i="2"/>
  <c r="O119" i="2"/>
  <c r="O129" i="2"/>
  <c r="O296" i="2"/>
  <c r="O26" i="2"/>
  <c r="O115" i="2"/>
  <c r="O293" i="2"/>
  <c r="O162" i="2"/>
  <c r="O108" i="2"/>
  <c r="O306" i="2"/>
  <c r="O152" i="2"/>
  <c r="O97" i="2"/>
  <c r="O251" i="2"/>
  <c r="O208" i="2"/>
  <c r="O139" i="2"/>
  <c r="O55" i="2"/>
  <c r="O330" i="2"/>
  <c r="O85" i="2"/>
  <c r="O126" i="2"/>
  <c r="O320" i="2"/>
  <c r="O50" i="2"/>
  <c r="O133" i="2"/>
  <c r="O241" i="2"/>
  <c r="O275" i="2"/>
  <c r="O68" i="2"/>
  <c r="O122" i="2"/>
  <c r="O265" i="2"/>
  <c r="O308" i="2"/>
  <c r="O246" i="2"/>
  <c r="O38" i="2"/>
  <c r="O165" i="2"/>
  <c r="O302" i="2"/>
  <c r="O94" i="2"/>
  <c r="O41" i="2"/>
  <c r="O47" i="2"/>
  <c r="O324" i="2"/>
  <c r="O262" i="2"/>
  <c r="O54" i="2"/>
  <c r="O213" i="2"/>
  <c r="O156" i="2"/>
  <c r="O159" i="2"/>
  <c r="O89" i="2"/>
  <c r="O95" i="2"/>
  <c r="O232" i="2"/>
  <c r="O231" i="2"/>
  <c r="O71" i="2"/>
  <c r="O217" i="2"/>
  <c r="O171" i="2"/>
  <c r="O52" i="2"/>
  <c r="O69" i="2"/>
  <c r="O282" i="2"/>
  <c r="O53" i="2"/>
  <c r="O240" i="2"/>
  <c r="O144" i="2"/>
  <c r="O93" i="2"/>
  <c r="O147" i="2"/>
  <c r="O266" i="2"/>
  <c r="O45" i="2"/>
  <c r="O233" i="2"/>
  <c r="O256" i="2"/>
  <c r="O335" i="2"/>
  <c r="O87" i="2"/>
  <c r="O177" i="2"/>
  <c r="O106" i="2"/>
  <c r="O259" i="2"/>
  <c r="O40" i="2"/>
  <c r="O321" i="2"/>
  <c r="O276" i="2"/>
  <c r="O214" i="2"/>
  <c r="O187" i="2"/>
  <c r="O332" i="2"/>
  <c r="O270" i="2"/>
  <c r="O62" i="2"/>
  <c r="O21" i="2"/>
  <c r="O151" i="2"/>
  <c r="O292" i="2"/>
  <c r="O230" i="2"/>
  <c r="O323" i="2"/>
  <c r="O181" i="2"/>
  <c r="O318" i="2"/>
  <c r="O110" i="2"/>
  <c r="O57" i="2"/>
  <c r="O63" i="2"/>
  <c r="O168" i="2"/>
  <c r="O109" i="2"/>
  <c r="O27" i="2"/>
  <c r="O153" i="2"/>
  <c r="O82" i="2"/>
  <c r="O195" i="2"/>
  <c r="O35" i="2"/>
  <c r="O218" i="2"/>
  <c r="O22" i="2"/>
  <c r="O98" i="2"/>
  <c r="O274" i="2"/>
  <c r="O49" i="2"/>
  <c r="O34" i="2"/>
  <c r="O202" i="2"/>
  <c r="O199" i="2"/>
  <c r="O242" i="2"/>
  <c r="O192" i="2"/>
  <c r="O123" i="2"/>
  <c r="O43" i="2"/>
  <c r="O312" i="2"/>
  <c r="O42" i="2"/>
  <c r="O125" i="2"/>
  <c r="O289" i="2"/>
  <c r="O244" i="2"/>
  <c r="O182" i="2"/>
  <c r="O271" i="2"/>
  <c r="O300" i="2"/>
  <c r="O238" i="2"/>
  <c r="O30" i="2"/>
  <c r="O112" i="2"/>
  <c r="O32" i="2"/>
  <c r="O260" i="2"/>
  <c r="O198" i="2"/>
  <c r="O44" i="2"/>
  <c r="O149" i="2"/>
  <c r="O286" i="2"/>
  <c r="O78" i="2"/>
  <c r="O25" i="2"/>
  <c r="O31" i="2"/>
  <c r="O298" i="2"/>
  <c r="O65" i="2"/>
  <c r="O36" i="2"/>
  <c r="O288" i="2"/>
  <c r="O303" i="2"/>
  <c r="O107" i="2"/>
  <c r="O281" i="2"/>
  <c r="O154" i="2"/>
  <c r="O88" i="2"/>
  <c r="O60" i="2"/>
  <c r="O210" i="2"/>
  <c r="O239" i="2"/>
  <c r="O261" i="2"/>
  <c r="O331" i="2"/>
  <c r="O76" i="2"/>
  <c r="O113" i="2"/>
  <c r="O322" i="2"/>
  <c r="O81" i="2"/>
  <c r="O104" i="2"/>
  <c r="O248" i="2"/>
  <c r="O299" i="2"/>
  <c r="O83" i="2"/>
  <c r="O317" i="2"/>
  <c r="O212" i="2"/>
  <c r="O150" i="2"/>
  <c r="O143" i="2"/>
  <c r="O268" i="2"/>
  <c r="O206" i="2"/>
  <c r="O134" i="2"/>
  <c r="O64" i="2"/>
  <c r="O301" i="2"/>
  <c r="O228" i="2"/>
  <c r="O166" i="2"/>
  <c r="O219" i="2"/>
  <c r="O316" i="2"/>
  <c r="O254" i="2"/>
  <c r="O46" i="2"/>
  <c r="O138" i="2"/>
  <c r="O100" i="2"/>
  <c r="O234" i="2"/>
  <c r="O24" i="2"/>
  <c r="O169" i="2"/>
  <c r="O224" i="2"/>
  <c r="O211" i="2"/>
  <c r="O67" i="2"/>
  <c r="O209" i="2"/>
  <c r="O136" i="2"/>
  <c r="O327" i="2"/>
  <c r="O273" i="2"/>
  <c r="O146" i="2"/>
  <c r="O84" i="2"/>
  <c r="O193" i="2"/>
  <c r="O120" i="2"/>
  <c r="O291" i="2"/>
  <c r="O121" i="2"/>
  <c r="O258" i="2"/>
  <c r="O37" i="2"/>
  <c r="O176" i="2"/>
  <c r="O184" i="2"/>
  <c r="O117" i="2"/>
  <c r="O39" i="2"/>
  <c r="O237" i="2"/>
  <c r="O180" i="2"/>
  <c r="O243" i="2"/>
  <c r="O309" i="2"/>
  <c r="O236" i="2"/>
  <c r="O174" i="2"/>
  <c r="O205" i="2"/>
  <c r="O148" i="2"/>
  <c r="O132" i="2"/>
  <c r="O269" i="2"/>
  <c r="O204" i="2"/>
  <c r="O142" i="2"/>
  <c r="O135" i="2"/>
  <c r="O163" i="2"/>
  <c r="O221" i="2"/>
  <c r="O164" i="2"/>
  <c r="O183" i="2"/>
  <c r="O333" i="2"/>
  <c r="O252" i="2"/>
  <c r="O190" i="2"/>
  <c r="O319" i="2"/>
  <c r="O48" i="2"/>
  <c r="O225" i="2"/>
  <c r="O203" i="2"/>
  <c r="O56" i="2"/>
  <c r="O29" i="2"/>
  <c r="O290" i="2"/>
  <c r="O61" i="2"/>
  <c r="O28" i="2"/>
  <c r="O280" i="2"/>
  <c r="O207" i="2"/>
  <c r="O103" i="2"/>
  <c r="O336" i="2"/>
  <c r="O66" i="2"/>
  <c r="O140" i="2"/>
  <c r="O264" i="2"/>
  <c r="O92" i="2"/>
  <c r="O91" i="2"/>
  <c r="O249" i="2"/>
  <c r="O295" i="2"/>
  <c r="O72" i="2"/>
  <c r="O247" i="2"/>
  <c r="O250" i="2"/>
  <c r="O33" i="2"/>
  <c r="O304" i="2"/>
  <c r="O255" i="2"/>
  <c r="O315" i="2"/>
  <c r="O283" i="2"/>
  <c r="O116" i="2"/>
  <c r="O307" i="2"/>
  <c r="O201" i="2"/>
  <c r="O58" i="2"/>
  <c r="O179" i="2"/>
  <c r="O96" i="2"/>
  <c r="O329" i="2"/>
  <c r="O105" i="2"/>
  <c r="O118" i="2"/>
  <c r="O191" i="2"/>
  <c r="O215" i="2"/>
  <c r="O313" i="2"/>
  <c r="O272" i="2"/>
  <c r="O131" i="2"/>
  <c r="O267" i="2"/>
  <c r="O235" i="2"/>
  <c r="O173" i="2"/>
  <c r="O279" i="2"/>
  <c r="O127" i="2"/>
  <c r="O80" i="2"/>
  <c r="O178" i="2"/>
  <c r="O145" i="2"/>
  <c r="O128" i="2"/>
  <c r="O137" i="2"/>
  <c r="O263" i="2"/>
  <c r="O310" i="2"/>
  <c r="O111" i="2"/>
  <c r="O285" i="2"/>
  <c r="O227" i="2"/>
  <c r="O75" i="2"/>
  <c r="O216" i="2"/>
  <c r="O167" i="2"/>
  <c r="O51" i="2"/>
  <c r="O325" i="2"/>
  <c r="O102" i="2"/>
  <c r="O253" i="2"/>
  <c r="O284" i="2"/>
  <c r="O305" i="2"/>
  <c r="O160" i="2"/>
  <c r="O74" i="2"/>
  <c r="O311" i="2"/>
  <c r="O337" i="2"/>
  <c r="O314" i="2"/>
  <c r="O229" i="2"/>
  <c r="O189" i="2"/>
  <c r="O220" i="2"/>
  <c r="O161" i="2"/>
  <c r="O226" i="2"/>
  <c r="O155" i="2"/>
  <c r="O99" i="2"/>
  <c r="O185" i="2"/>
  <c r="O186" i="2"/>
  <c r="O172" i="2"/>
  <c r="O196" i="2"/>
  <c r="O222" i="2"/>
  <c r="O170" i="2"/>
  <c r="O101" i="2"/>
  <c r="O175" i="2"/>
  <c r="O328" i="2"/>
  <c r="O194" i="2"/>
  <c r="O77" i="2"/>
  <c r="O223" i="2"/>
  <c r="O130" i="2"/>
  <c r="O326" i="2"/>
  <c r="O158" i="2"/>
  <c r="O90" i="2"/>
  <c r="O23" i="2"/>
  <c r="O59" i="2"/>
  <c r="O200" i="2"/>
  <c r="O114" i="2"/>
  <c r="O7" i="2"/>
  <c r="Q31" i="2"/>
  <c r="Q267" i="2"/>
  <c r="Q206" i="2"/>
  <c r="Q148" i="2"/>
  <c r="Q141" i="2"/>
  <c r="Q35" i="2"/>
  <c r="Q263" i="2"/>
  <c r="Q41" i="2"/>
  <c r="Q103" i="2"/>
  <c r="Q195" i="2"/>
  <c r="Q332" i="2"/>
  <c r="Q130" i="2"/>
  <c r="Q53" i="2"/>
  <c r="Q115" i="2"/>
  <c r="Q63" i="2"/>
  <c r="Q235" i="2"/>
  <c r="Q174" i="2"/>
  <c r="Q237" i="2"/>
  <c r="Q233" i="2"/>
  <c r="Q67" i="2"/>
  <c r="Q231" i="2"/>
  <c r="Q73" i="2"/>
  <c r="Q38" i="2"/>
  <c r="Q163" i="2"/>
  <c r="Q300" i="2"/>
  <c r="Q169" i="2"/>
  <c r="Q85" i="2"/>
  <c r="Q50" i="2"/>
  <c r="Q151" i="2"/>
  <c r="Q87" i="2"/>
  <c r="Q178" i="2"/>
  <c r="Q309" i="2"/>
  <c r="Q43" i="2"/>
  <c r="Q210" i="2"/>
  <c r="Q329" i="2"/>
  <c r="Q47" i="2"/>
  <c r="Q202" i="2"/>
  <c r="Q273" i="2"/>
  <c r="Q55" i="2"/>
  <c r="Q194" i="2"/>
  <c r="Q201" i="2"/>
  <c r="Q59" i="2"/>
  <c r="Q77" i="2"/>
  <c r="Q65" i="2"/>
  <c r="Q30" i="2"/>
  <c r="Q97" i="2"/>
  <c r="Q62" i="2"/>
  <c r="Q334" i="2"/>
  <c r="Q276" i="2"/>
  <c r="Q277" i="2"/>
  <c r="Q101" i="2"/>
  <c r="Q66" i="2"/>
  <c r="Q330" i="2"/>
  <c r="Q72" i="2"/>
  <c r="Q323" i="2"/>
  <c r="Q262" i="2"/>
  <c r="Q204" i="2"/>
  <c r="Q124" i="2"/>
  <c r="Q84" i="2"/>
  <c r="Q311" i="2"/>
  <c r="Q32" i="2"/>
  <c r="Q94" i="2"/>
  <c r="Q302" i="2"/>
  <c r="Q244" i="2"/>
  <c r="Q137" i="2"/>
  <c r="Q36" i="2"/>
  <c r="Q98" i="2"/>
  <c r="Q298" i="2"/>
  <c r="Q104" i="2"/>
  <c r="Q291" i="2"/>
  <c r="Q230" i="2"/>
  <c r="Q172" i="2"/>
  <c r="Q253" i="2"/>
  <c r="Q116" i="2"/>
  <c r="Q279" i="2"/>
  <c r="Q25" i="2"/>
  <c r="Q211" i="2"/>
  <c r="Q200" i="2"/>
  <c r="Q241" i="2"/>
  <c r="Q255" i="2"/>
  <c r="Q232" i="2"/>
  <c r="Q153" i="2"/>
  <c r="Q251" i="2"/>
  <c r="Q228" i="2"/>
  <c r="Q139" i="2"/>
  <c r="Q243" i="2"/>
  <c r="Q224" i="2"/>
  <c r="Q131" i="2"/>
  <c r="Q239" i="2"/>
  <c r="Q33" i="2"/>
  <c r="Q270" i="2"/>
  <c r="Q157" i="2"/>
  <c r="Q327" i="2"/>
  <c r="Q39" i="2"/>
  <c r="Q198" i="2"/>
  <c r="Q135" i="2"/>
  <c r="Q247" i="2"/>
  <c r="Q23" i="2"/>
  <c r="Q288" i="2"/>
  <c r="Q45" i="2"/>
  <c r="Q258" i="2"/>
  <c r="Q125" i="2"/>
  <c r="Q187" i="2"/>
  <c r="Q177" i="2"/>
  <c r="Q86" i="2"/>
  <c r="Q184" i="2"/>
  <c r="Q92" i="2"/>
  <c r="Q108" i="2"/>
  <c r="Q226" i="2"/>
  <c r="Q145" i="2"/>
  <c r="Q143" i="2"/>
  <c r="Q110" i="2"/>
  <c r="Q335" i="2"/>
  <c r="Q305" i="2"/>
  <c r="Q132" i="2"/>
  <c r="Q136" i="2"/>
  <c r="Q333" i="2"/>
  <c r="Q325" i="2"/>
  <c r="Q64" i="2"/>
  <c r="Q238" i="2"/>
  <c r="Q269" i="2"/>
  <c r="Q295" i="2"/>
  <c r="Q71" i="2"/>
  <c r="Q166" i="2"/>
  <c r="Q21" i="2"/>
  <c r="Q215" i="2"/>
  <c r="Q54" i="2"/>
  <c r="Q248" i="2"/>
  <c r="Q109" i="2"/>
  <c r="Q162" i="2"/>
  <c r="Q317" i="2"/>
  <c r="Q318" i="2"/>
  <c r="Q265" i="2"/>
  <c r="Q307" i="2"/>
  <c r="Q337" i="2"/>
  <c r="Q26" i="2"/>
  <c r="Q75" i="2"/>
  <c r="Q186" i="2"/>
  <c r="Q128" i="2"/>
  <c r="Q150" i="2"/>
  <c r="Q286" i="2"/>
  <c r="Q274" i="2"/>
  <c r="Q112" i="2"/>
  <c r="Q252" i="2"/>
  <c r="Q155" i="2"/>
  <c r="Q217" i="2"/>
  <c r="Q261" i="2"/>
  <c r="Q96" i="2"/>
  <c r="Q142" i="2"/>
  <c r="Q37" i="2"/>
  <c r="Q199" i="2"/>
  <c r="Q70" i="2"/>
  <c r="Q268" i="2"/>
  <c r="Q117" i="2"/>
  <c r="Q183" i="2"/>
  <c r="Q118" i="2"/>
  <c r="Q160" i="2"/>
  <c r="Q76" i="2"/>
  <c r="Q320" i="2"/>
  <c r="Q49" i="2"/>
  <c r="Q254" i="2"/>
  <c r="Q121" i="2"/>
  <c r="Q179" i="2"/>
  <c r="Q165" i="2"/>
  <c r="Q90" i="2"/>
  <c r="Q42" i="2"/>
  <c r="Q146" i="2"/>
  <c r="Q213" i="2"/>
  <c r="Q240" i="2"/>
  <c r="Q336" i="2"/>
  <c r="Q324" i="2"/>
  <c r="Q283" i="2"/>
  <c r="Q27" i="2"/>
  <c r="Q79" i="2"/>
  <c r="Q29" i="2"/>
  <c r="Q81" i="2"/>
  <c r="Q95" i="2"/>
  <c r="Q308" i="2"/>
  <c r="Q69" i="2"/>
  <c r="Q167" i="2"/>
  <c r="Q102" i="2"/>
  <c r="Q236" i="2"/>
  <c r="Q52" i="2"/>
  <c r="Q314" i="2"/>
  <c r="Q275" i="2"/>
  <c r="Q249" i="2"/>
  <c r="Q107" i="2"/>
  <c r="Q280" i="2"/>
  <c r="Q113" i="2"/>
  <c r="Q158" i="2"/>
  <c r="Q297" i="2"/>
  <c r="Q310" i="2"/>
  <c r="Q245" i="2"/>
  <c r="Q303" i="2"/>
  <c r="Q106" i="2"/>
  <c r="Q296" i="2"/>
  <c r="Q221" i="2"/>
  <c r="Q281" i="2"/>
  <c r="Q220" i="2"/>
  <c r="Q208" i="2"/>
  <c r="Q222" i="2"/>
  <c r="Q271" i="2"/>
  <c r="Q219" i="2"/>
  <c r="Q91" i="2"/>
  <c r="Q321" i="2"/>
  <c r="Q331" i="2"/>
  <c r="Q212" i="2"/>
  <c r="Q68" i="2"/>
  <c r="Q266" i="2"/>
  <c r="Q259" i="2"/>
  <c r="Q140" i="2"/>
  <c r="Q51" i="2"/>
  <c r="Q282" i="2"/>
  <c r="Q147" i="2"/>
  <c r="Q126" i="2"/>
  <c r="Q74" i="2"/>
  <c r="Q192" i="2"/>
  <c r="Q80" i="2"/>
  <c r="Q316" i="2"/>
  <c r="Q57" i="2"/>
  <c r="Q246" i="2"/>
  <c r="Q313" i="2"/>
  <c r="Q175" i="2"/>
  <c r="Q287" i="2"/>
  <c r="Q256" i="2"/>
  <c r="Q229" i="2"/>
  <c r="Q225" i="2"/>
  <c r="Q205" i="2"/>
  <c r="Q149" i="2"/>
  <c r="Q304" i="2"/>
  <c r="Q214" i="2"/>
  <c r="Q190" i="2"/>
  <c r="Q207" i="2"/>
  <c r="Q299" i="2"/>
  <c r="Q180" i="2"/>
  <c r="Q100" i="2"/>
  <c r="Q234" i="2"/>
  <c r="Q227" i="2"/>
  <c r="Q197" i="2"/>
  <c r="Q83" i="2"/>
  <c r="Q250" i="2"/>
  <c r="Q278" i="2"/>
  <c r="Q161" i="2"/>
  <c r="Q319" i="2"/>
  <c r="Q152" i="2"/>
  <c r="Q111" i="2"/>
  <c r="Q272" i="2"/>
  <c r="Q24" i="2"/>
  <c r="Q154" i="2"/>
  <c r="Q285" i="2"/>
  <c r="Q306" i="2"/>
  <c r="Q223" i="2"/>
  <c r="Q216" i="2"/>
  <c r="Q123" i="2"/>
  <c r="Q189" i="2"/>
  <c r="Q173" i="2"/>
  <c r="Q133" i="2"/>
  <c r="Q196" i="2"/>
  <c r="Q292" i="2"/>
  <c r="Q284" i="2"/>
  <c r="Q182" i="2"/>
  <c r="Q203" i="2"/>
  <c r="Q138" i="2"/>
  <c r="Q99" i="2"/>
  <c r="Q105" i="2"/>
  <c r="Q326" i="2"/>
  <c r="Q257" i="2"/>
  <c r="Q82" i="2"/>
  <c r="Q171" i="2"/>
  <c r="Q193" i="2"/>
  <c r="Q34" i="2"/>
  <c r="Q40" i="2"/>
  <c r="Q294" i="2"/>
  <c r="Q129" i="2"/>
  <c r="Q114" i="2"/>
  <c r="Q56" i="2"/>
  <c r="Q328" i="2"/>
  <c r="Q209" i="2"/>
  <c r="Q322" i="2"/>
  <c r="Q289" i="2"/>
  <c r="Q315" i="2"/>
  <c r="Q144" i="2"/>
  <c r="Q22" i="2"/>
  <c r="Q264" i="2"/>
  <c r="Q28" i="2"/>
  <c r="Q44" i="2"/>
  <c r="Q191" i="2"/>
  <c r="Q159" i="2"/>
  <c r="Q127" i="2"/>
  <c r="Q164" i="2"/>
  <c r="Q185" i="2"/>
  <c r="Q290" i="2"/>
  <c r="Q60" i="2"/>
  <c r="Q181" i="2"/>
  <c r="Q78" i="2"/>
  <c r="Q168" i="2"/>
  <c r="Q119" i="2"/>
  <c r="Q260" i="2"/>
  <c r="Q188" i="2"/>
  <c r="Q301" i="2"/>
  <c r="Q46" i="2"/>
  <c r="Q156" i="2"/>
  <c r="Q88" i="2"/>
  <c r="Q93" i="2"/>
  <c r="Q134" i="2"/>
  <c r="Q89" i="2"/>
  <c r="Q312" i="2"/>
  <c r="Q58" i="2"/>
  <c r="Q293" i="2"/>
  <c r="Q218" i="2"/>
  <c r="Q61" i="2"/>
  <c r="Q170" i="2"/>
  <c r="Q176" i="2"/>
  <c r="Q122" i="2"/>
  <c r="Q120" i="2"/>
  <c r="Q242" i="2"/>
  <c r="Q48" i="2"/>
  <c r="E6" i="2"/>
  <c r="E9" i="2" s="1"/>
  <c r="E10" i="2" s="1"/>
  <c r="E4" i="2"/>
  <c r="P198" i="2"/>
  <c r="P141" i="2"/>
  <c r="P133" i="2"/>
  <c r="P114" i="2"/>
  <c r="P56" i="2"/>
  <c r="P194" i="2"/>
  <c r="P335" i="2"/>
  <c r="P129" i="2"/>
  <c r="P110" i="2"/>
  <c r="P52" i="2"/>
  <c r="P190" i="2"/>
  <c r="P331" i="2"/>
  <c r="P125" i="2"/>
  <c r="P106" i="2"/>
  <c r="P48" i="2"/>
  <c r="P178" i="2"/>
  <c r="P319" i="2"/>
  <c r="P111" i="2"/>
  <c r="P94" i="2"/>
  <c r="P36" i="2"/>
  <c r="P181" i="2"/>
  <c r="P196" i="2"/>
  <c r="P218" i="2"/>
  <c r="P180" i="2"/>
  <c r="P76" i="2"/>
  <c r="P166" i="2"/>
  <c r="P307" i="2"/>
  <c r="P99" i="2"/>
  <c r="P82" i="2"/>
  <c r="P304" i="2"/>
  <c r="P162" i="2"/>
  <c r="P303" i="2"/>
  <c r="P95" i="2"/>
  <c r="P78" i="2"/>
  <c r="P244" i="2"/>
  <c r="P158" i="2"/>
  <c r="P299" i="2"/>
  <c r="P91" i="2"/>
  <c r="P74" i="2"/>
  <c r="P236" i="2"/>
  <c r="P146" i="2"/>
  <c r="P287" i="2"/>
  <c r="P79" i="2"/>
  <c r="P62" i="2"/>
  <c r="P109" i="2"/>
  <c r="P315" i="2"/>
  <c r="P90" i="2"/>
  <c r="P154" i="2"/>
  <c r="P87" i="2"/>
  <c r="P139" i="2"/>
  <c r="P227" i="2"/>
  <c r="P105" i="2"/>
  <c r="P277" i="2"/>
  <c r="P204" i="2"/>
  <c r="P330" i="2"/>
  <c r="P215" i="2"/>
  <c r="P93" i="2"/>
  <c r="P257" i="2"/>
  <c r="P119" i="2"/>
  <c r="P234" i="2"/>
  <c r="P115" i="2"/>
  <c r="P28" i="2"/>
  <c r="P247" i="2"/>
  <c r="P117" i="2"/>
  <c r="P333" i="2"/>
  <c r="P275" i="2"/>
  <c r="P67" i="2"/>
  <c r="P50" i="2"/>
  <c r="P77" i="2"/>
  <c r="P329" i="2"/>
  <c r="P271" i="2"/>
  <c r="P63" i="2"/>
  <c r="P46" i="2"/>
  <c r="P73" i="2"/>
  <c r="P325" i="2"/>
  <c r="P267" i="2"/>
  <c r="P59" i="2"/>
  <c r="P42" i="2"/>
  <c r="P69" i="2"/>
  <c r="P313" i="2"/>
  <c r="P255" i="2"/>
  <c r="P47" i="2"/>
  <c r="P30" i="2"/>
  <c r="P57" i="2"/>
  <c r="P251" i="2"/>
  <c r="P26" i="2"/>
  <c r="P289" i="2"/>
  <c r="P308" i="2"/>
  <c r="P278" i="2"/>
  <c r="P163" i="2"/>
  <c r="P138" i="2"/>
  <c r="P213" i="2"/>
  <c r="P320" i="2"/>
  <c r="P266" i="2"/>
  <c r="P151" i="2"/>
  <c r="P126" i="2"/>
  <c r="P193" i="2"/>
  <c r="P248" i="2"/>
  <c r="P177" i="2"/>
  <c r="P98" i="2"/>
  <c r="P189" i="2"/>
  <c r="P301" i="2"/>
  <c r="P243" i="2"/>
  <c r="P35" i="2"/>
  <c r="P288" i="2"/>
  <c r="P45" i="2"/>
  <c r="P297" i="2"/>
  <c r="P239" i="2"/>
  <c r="P31" i="2"/>
  <c r="P184" i="2"/>
  <c r="P24" i="2"/>
  <c r="P293" i="2"/>
  <c r="P235" i="2"/>
  <c r="P27" i="2"/>
  <c r="P148" i="2"/>
  <c r="P21" i="2"/>
  <c r="P281" i="2"/>
  <c r="P223" i="2"/>
  <c r="P224" i="2"/>
  <c r="P101" i="2"/>
  <c r="P302" i="2"/>
  <c r="P187" i="2"/>
  <c r="P256" i="2"/>
  <c r="P225" i="2"/>
  <c r="P25" i="2"/>
  <c r="P214" i="2"/>
  <c r="P168" i="2"/>
  <c r="P72" i="2"/>
  <c r="P149" i="2"/>
  <c r="P120" i="2"/>
  <c r="P202" i="2"/>
  <c r="P137" i="2"/>
  <c r="P60" i="2"/>
  <c r="P327" i="2"/>
  <c r="P102" i="2"/>
  <c r="P240" i="2"/>
  <c r="P40" i="2"/>
  <c r="P317" i="2"/>
  <c r="P324" i="2"/>
  <c r="P104" i="2"/>
  <c r="P326" i="2"/>
  <c r="P269" i="2"/>
  <c r="P211" i="2"/>
  <c r="P160" i="2"/>
  <c r="P23" i="2"/>
  <c r="P322" i="2"/>
  <c r="P265" i="2"/>
  <c r="P207" i="2"/>
  <c r="P131" i="2"/>
  <c r="P294" i="2"/>
  <c r="P237" i="2"/>
  <c r="P179" i="2"/>
  <c r="P37" i="2"/>
  <c r="P220" i="2"/>
  <c r="P290" i="2"/>
  <c r="P233" i="2"/>
  <c r="P175" i="2"/>
  <c r="P33" i="2"/>
  <c r="P212" i="2"/>
  <c r="P286" i="2"/>
  <c r="P229" i="2"/>
  <c r="P171" i="2"/>
  <c r="P29" i="2"/>
  <c r="P192" i="2"/>
  <c r="P274" i="2"/>
  <c r="P217" i="2"/>
  <c r="P159" i="2"/>
  <c r="P336" i="2"/>
  <c r="P134" i="2"/>
  <c r="P174" i="2"/>
  <c r="P107" i="2"/>
  <c r="P32" i="2"/>
  <c r="P295" i="2"/>
  <c r="P70" i="2"/>
  <c r="P285" i="2"/>
  <c r="P276" i="2"/>
  <c r="P334" i="2"/>
  <c r="P219" i="2"/>
  <c r="P97" i="2"/>
  <c r="P273" i="2"/>
  <c r="P172" i="2"/>
  <c r="P314" i="2"/>
  <c r="P199" i="2"/>
  <c r="P292" i="2"/>
  <c r="P92" i="2"/>
  <c r="P170" i="2"/>
  <c r="P51" i="2"/>
  <c r="P147" i="2"/>
  <c r="P201" i="2"/>
  <c r="P84" i="2"/>
  <c r="P332" i="2"/>
  <c r="P306" i="2"/>
  <c r="P152" i="2"/>
  <c r="P309" i="2"/>
  <c r="P161" i="2"/>
  <c r="P157" i="2"/>
  <c r="P206" i="2"/>
  <c r="P64" i="2"/>
  <c r="P118" i="2"/>
  <c r="P121" i="2"/>
  <c r="P182" i="2"/>
  <c r="P61" i="2"/>
  <c r="P272" i="2"/>
  <c r="P208" i="2"/>
  <c r="P169" i="2"/>
  <c r="P318" i="2"/>
  <c r="P188" i="2"/>
  <c r="P242" i="2"/>
  <c r="P113" i="2"/>
  <c r="P245" i="2"/>
  <c r="P231" i="2"/>
  <c r="P291" i="2"/>
  <c r="P142" i="2"/>
  <c r="P85" i="2"/>
  <c r="P54" i="2"/>
  <c r="P55" i="2"/>
  <c r="P323" i="2"/>
  <c r="P305" i="2"/>
  <c r="P298" i="2"/>
  <c r="P280" i="2"/>
  <c r="P143" i="2"/>
  <c r="P254" i="2"/>
  <c r="P123" i="2"/>
  <c r="P210" i="2"/>
  <c r="P216" i="2"/>
  <c r="P252" i="2"/>
  <c r="P167" i="2"/>
  <c r="P83" i="2"/>
  <c r="P283" i="2"/>
  <c r="P337" i="2"/>
  <c r="P81" i="2"/>
  <c r="P38" i="2"/>
  <c r="P228" i="2"/>
  <c r="P39" i="2"/>
  <c r="P241" i="2"/>
  <c r="P164" i="2"/>
  <c r="P200" i="2"/>
  <c r="P222" i="2"/>
  <c r="P260" i="2"/>
  <c r="P249" i="2"/>
  <c r="P124" i="2"/>
  <c r="P43" i="2"/>
  <c r="P132" i="2"/>
  <c r="P22" i="2"/>
  <c r="P155" i="2"/>
  <c r="P209" i="2"/>
  <c r="P250" i="2"/>
  <c r="P108" i="2"/>
  <c r="P311" i="2"/>
  <c r="P49" i="2"/>
  <c r="P183" i="2"/>
  <c r="P262" i="2"/>
  <c r="P122" i="2"/>
  <c r="P268" i="2"/>
  <c r="P261" i="2"/>
  <c r="P136" i="2"/>
  <c r="P185" i="2"/>
  <c r="P264" i="2"/>
  <c r="P89" i="2"/>
  <c r="P127" i="2"/>
  <c r="P128" i="2"/>
  <c r="P140" i="2"/>
  <c r="P145" i="2"/>
  <c r="P186" i="2"/>
  <c r="P44" i="2"/>
  <c r="P103" i="2"/>
  <c r="P296" i="2"/>
  <c r="P41" i="2"/>
  <c r="P230" i="2"/>
  <c r="P88" i="2"/>
  <c r="P144" i="2"/>
  <c r="P197" i="2"/>
  <c r="P312" i="2"/>
  <c r="P153" i="2"/>
  <c r="P100" i="2"/>
  <c r="P96" i="2"/>
  <c r="P156" i="2"/>
  <c r="P66" i="2"/>
  <c r="P75" i="2"/>
  <c r="P279" i="2"/>
  <c r="P321" i="2"/>
  <c r="P65" i="2"/>
  <c r="P86" i="2"/>
  <c r="P310" i="2"/>
  <c r="P232" i="2"/>
  <c r="P205" i="2"/>
  <c r="P258" i="2"/>
  <c r="P328" i="2"/>
  <c r="P165" i="2"/>
  <c r="P112" i="2"/>
  <c r="P191" i="2"/>
  <c r="P68" i="2"/>
  <c r="P53" i="2"/>
  <c r="P150" i="2"/>
  <c r="P135" i="2"/>
  <c r="P58" i="2"/>
  <c r="P71" i="2"/>
  <c r="P263" i="2"/>
  <c r="P176" i="2"/>
  <c r="P259" i="2"/>
  <c r="P253" i="2"/>
  <c r="P282" i="2"/>
  <c r="P195" i="2"/>
  <c r="P173" i="2"/>
  <c r="P221" i="2"/>
  <c r="P226" i="2"/>
  <c r="P270" i="2"/>
  <c r="P116" i="2"/>
  <c r="P130" i="2"/>
  <c r="P203" i="2"/>
  <c r="P300" i="2"/>
  <c r="P80" i="2"/>
  <c r="P316" i="2"/>
  <c r="P284" i="2"/>
  <c r="P246" i="2"/>
  <c r="P238" i="2"/>
  <c r="P34" i="2"/>
  <c r="E5" i="2"/>
  <c r="P18" i="2"/>
  <c r="O18" i="2"/>
  <c r="Q18" i="2"/>
  <c r="M298" i="2" l="1"/>
  <c r="M144" i="2"/>
  <c r="V8" i="2"/>
  <c r="M71" i="2"/>
  <c r="M286" i="2"/>
  <c r="M180" i="2"/>
  <c r="M123" i="2"/>
  <c r="M61" i="2"/>
  <c r="M306" i="2"/>
  <c r="M168" i="2"/>
  <c r="M136" i="2"/>
  <c r="M22" i="2"/>
  <c r="M24" i="2"/>
  <c r="M26" i="2"/>
  <c r="M218" i="2"/>
  <c r="M266" i="2"/>
  <c r="M246" i="2"/>
  <c r="M258" i="2"/>
  <c r="M254" i="2"/>
  <c r="V17" i="2"/>
  <c r="V3" i="2"/>
  <c r="M333" i="2"/>
  <c r="V5" i="2"/>
  <c r="M231" i="2"/>
  <c r="M272" i="2"/>
  <c r="V11" i="2"/>
  <c r="M106" i="2"/>
  <c r="M219" i="2"/>
  <c r="M308" i="2"/>
  <c r="M133" i="2"/>
  <c r="M96" i="2"/>
  <c r="M239" i="2"/>
  <c r="M296" i="2"/>
  <c r="M121" i="2"/>
  <c r="M132" i="2"/>
  <c r="M128" i="2"/>
  <c r="M253" i="2"/>
  <c r="V23" i="2"/>
  <c r="M247" i="2"/>
  <c r="M227" i="2"/>
  <c r="M223" i="2"/>
  <c r="M28" i="2"/>
  <c r="M107" i="2"/>
  <c r="M198" i="2"/>
  <c r="V22" i="2"/>
  <c r="M42" i="2"/>
  <c r="M185" i="2"/>
  <c r="M43" i="2"/>
  <c r="M326" i="2"/>
  <c r="M188" i="2"/>
  <c r="M149" i="2"/>
  <c r="M273" i="2"/>
  <c r="M78" i="2"/>
  <c r="M259" i="2"/>
  <c r="M316" i="2"/>
  <c r="M221" i="2"/>
  <c r="M84" i="2"/>
  <c r="M295" i="2"/>
  <c r="M336" i="2"/>
  <c r="M293" i="2"/>
  <c r="M74" i="2"/>
  <c r="M283" i="2"/>
  <c r="M250" i="2"/>
  <c r="M230" i="2"/>
  <c r="M226" i="2"/>
  <c r="M238" i="2"/>
  <c r="M229" i="2"/>
  <c r="M209" i="2"/>
  <c r="M153" i="2"/>
  <c r="M141" i="2"/>
  <c r="M199" i="2"/>
  <c r="M282" i="2"/>
  <c r="M278" i="2"/>
  <c r="M274" i="2"/>
  <c r="M270" i="2"/>
  <c r="M329" i="2"/>
  <c r="M244" i="2"/>
  <c r="M305" i="2"/>
  <c r="M29" i="2"/>
  <c r="M175" i="2"/>
  <c r="M232" i="2"/>
  <c r="M189" i="2"/>
  <c r="M110" i="2"/>
  <c r="M195" i="2"/>
  <c r="M252" i="2"/>
  <c r="M120" i="2"/>
  <c r="M116" i="2"/>
  <c r="M91" i="2"/>
  <c r="M101" i="2"/>
  <c r="M95" i="2"/>
  <c r="M97" i="2"/>
  <c r="M309" i="2"/>
  <c r="M245" i="2"/>
  <c r="M225" i="2"/>
  <c r="V2" i="2"/>
  <c r="M113" i="2"/>
  <c r="M130" i="2"/>
  <c r="M103" i="2"/>
  <c r="M193" i="2"/>
  <c r="M161" i="2"/>
  <c r="M40" i="2"/>
  <c r="M85" i="2"/>
  <c r="M280" i="2"/>
  <c r="M148" i="2"/>
  <c r="M243" i="2"/>
  <c r="M90" i="2"/>
  <c r="M179" i="2"/>
  <c r="M70" i="2"/>
  <c r="M80" i="2"/>
  <c r="M82" i="2"/>
  <c r="M76" i="2"/>
  <c r="M51" i="2"/>
  <c r="M53" i="2"/>
  <c r="M55" i="2"/>
  <c r="M57" i="2"/>
  <c r="M212" i="2"/>
  <c r="M192" i="2"/>
  <c r="M204" i="2"/>
  <c r="M200" i="2"/>
  <c r="M109" i="2"/>
  <c r="M115" i="2"/>
  <c r="M117" i="2"/>
  <c r="M335" i="2"/>
  <c r="M331" i="2"/>
  <c r="M206" i="2"/>
  <c r="M124" i="2"/>
  <c r="M49" i="2"/>
  <c r="M208" i="2"/>
  <c r="M39" i="2"/>
  <c r="M276" i="2"/>
  <c r="M268" i="2"/>
  <c r="M34" i="2"/>
  <c r="M104" i="2"/>
  <c r="M235" i="2"/>
  <c r="M324" i="2"/>
  <c r="M77" i="2"/>
  <c r="M157" i="2"/>
  <c r="M191" i="2"/>
  <c r="V12" i="2"/>
  <c r="M119" i="2"/>
  <c r="V19" i="2"/>
  <c r="M134" i="2"/>
  <c r="M62" i="2"/>
  <c r="M72" i="2"/>
  <c r="M66" i="2"/>
  <c r="M68" i="2"/>
  <c r="M186" i="2"/>
  <c r="M166" i="2"/>
  <c r="M162" i="2"/>
  <c r="M174" i="2"/>
  <c r="M210" i="2"/>
  <c r="M27" i="2"/>
  <c r="M37" i="2"/>
  <c r="M31" i="2"/>
  <c r="M33" i="2"/>
  <c r="M187" i="2"/>
  <c r="M93" i="2"/>
  <c r="V4" i="2"/>
  <c r="M262" i="2"/>
  <c r="M261" i="2"/>
  <c r="M215" i="2"/>
  <c r="M207" i="2"/>
  <c r="M137" i="2"/>
  <c r="M129" i="2"/>
  <c r="M89" i="2"/>
  <c r="M263" i="2"/>
  <c r="M88" i="2"/>
  <c r="M325" i="2"/>
  <c r="M127" i="2"/>
  <c r="M241" i="2"/>
  <c r="M233" i="2"/>
  <c r="M285" i="2"/>
  <c r="M145" i="2"/>
  <c r="M139" i="2"/>
  <c r="M135" i="2"/>
  <c r="M131" i="2"/>
  <c r="M260" i="2"/>
  <c r="M151" i="2"/>
  <c r="M147" i="2"/>
  <c r="M143" i="2"/>
  <c r="M334" i="2"/>
  <c r="M122" i="2"/>
  <c r="M38" i="2"/>
  <c r="M48" i="2"/>
  <c r="M50" i="2"/>
  <c r="M44" i="2"/>
  <c r="M105" i="2"/>
  <c r="M64" i="2"/>
  <c r="V20" i="2"/>
  <c r="M323" i="2"/>
  <c r="V6" i="2"/>
  <c r="M102" i="2"/>
  <c r="M114" i="2"/>
  <c r="M292" i="2"/>
  <c r="M284" i="2"/>
  <c r="M100" i="2"/>
  <c r="M67" i="2"/>
  <c r="M169" i="2"/>
  <c r="M312" i="2"/>
  <c r="M164" i="2"/>
  <c r="M160" i="2"/>
  <c r="M156" i="2"/>
  <c r="M152" i="2"/>
  <c r="M217" i="2"/>
  <c r="M313" i="2"/>
  <c r="V16" i="2"/>
  <c r="V14" i="2"/>
  <c r="V9" i="2"/>
  <c r="M242" i="2"/>
  <c r="M234" i="2"/>
  <c r="M32" i="2"/>
  <c r="M222" i="2"/>
  <c r="M173" i="2"/>
  <c r="M138" i="2"/>
  <c r="M83" i="2"/>
  <c r="M87" i="2"/>
  <c r="M214" i="2"/>
  <c r="M86" i="2"/>
  <c r="M140" i="2"/>
  <c r="M251" i="2"/>
  <c r="V25" i="2"/>
  <c r="M320" i="2"/>
  <c r="M332" i="2"/>
  <c r="M328" i="2"/>
  <c r="M196" i="2"/>
  <c r="M176" i="2"/>
  <c r="M172" i="2"/>
  <c r="M184" i="2"/>
  <c r="M21" i="2"/>
  <c r="M35" i="2"/>
  <c r="M45" i="2"/>
  <c r="M47" i="2"/>
  <c r="M41" i="2"/>
  <c r="V24" i="2"/>
  <c r="V15" i="2"/>
  <c r="V10" i="2"/>
  <c r="V21" i="2"/>
  <c r="M240" i="2"/>
  <c r="M36" i="2"/>
  <c r="M303" i="2"/>
  <c r="M167" i="2"/>
  <c r="M205" i="2"/>
  <c r="M155" i="2"/>
  <c r="M256" i="2"/>
  <c r="M264" i="2"/>
  <c r="M94" i="2"/>
  <c r="M98" i="2"/>
  <c r="M236" i="2"/>
  <c r="M181" i="2"/>
  <c r="M300" i="2"/>
  <c r="M73" i="2"/>
  <c r="M314" i="2"/>
  <c r="M294" i="2"/>
  <c r="M290" i="2"/>
  <c r="M302" i="2"/>
  <c r="M154" i="2"/>
  <c r="M150" i="2"/>
  <c r="M146" i="2"/>
  <c r="M142" i="2"/>
  <c r="M111" i="2"/>
  <c r="M54" i="2"/>
  <c r="M56" i="2"/>
  <c r="M58" i="2"/>
  <c r="M60" i="2"/>
  <c r="M228" i="2"/>
  <c r="M224" i="2"/>
  <c r="M220" i="2"/>
  <c r="M216" i="2"/>
  <c r="V7" i="2"/>
  <c r="M126" i="2"/>
  <c r="M257" i="2"/>
  <c r="M213" i="2"/>
  <c r="M75" i="2"/>
  <c r="M277" i="2"/>
  <c r="M81" i="2"/>
  <c r="M211" i="2"/>
  <c r="M203" i="2"/>
  <c r="V13" i="2"/>
  <c r="M125" i="2"/>
  <c r="M337" i="2"/>
  <c r="M289" i="2"/>
  <c r="M255" i="2"/>
  <c r="M92" i="2"/>
  <c r="M279" i="2"/>
  <c r="M275" i="2"/>
  <c r="M271" i="2"/>
  <c r="M267" i="2"/>
  <c r="M330" i="2"/>
  <c r="M310" i="2"/>
  <c r="M322" i="2"/>
  <c r="M318" i="2"/>
  <c r="M249" i="2"/>
  <c r="M177" i="2"/>
  <c r="M165" i="2"/>
  <c r="M197" i="2"/>
  <c r="V18" i="2"/>
  <c r="M202" i="2"/>
  <c r="M182" i="2"/>
  <c r="M194" i="2"/>
  <c r="M190" i="2"/>
  <c r="M23" i="2"/>
  <c r="M108" i="2"/>
  <c r="M69" i="2"/>
  <c r="M327" i="2"/>
  <c r="M321" i="2"/>
  <c r="M99" i="2"/>
  <c r="M315" i="2"/>
  <c r="M288" i="2"/>
  <c r="M63" i="2"/>
  <c r="M317" i="2"/>
  <c r="M183" i="2"/>
  <c r="M248" i="2"/>
  <c r="M170" i="2"/>
  <c r="M265" i="2"/>
  <c r="M65" i="2"/>
  <c r="M307" i="2"/>
  <c r="M237" i="2"/>
  <c r="M25" i="2"/>
  <c r="M52" i="2"/>
  <c r="M158" i="2"/>
  <c r="M201" i="2"/>
  <c r="M311" i="2"/>
  <c r="M297" i="2"/>
  <c r="M163" i="2"/>
  <c r="M281" i="2"/>
  <c r="M46" i="2"/>
  <c r="M304" i="2"/>
  <c r="M291" i="2"/>
  <c r="M319" i="2"/>
  <c r="M301" i="2"/>
  <c r="M299" i="2"/>
  <c r="M178" i="2"/>
  <c r="M79" i="2"/>
  <c r="M287" i="2"/>
  <c r="M269" i="2"/>
  <c r="M159" i="2"/>
  <c r="M112" i="2"/>
  <c r="M59" i="2"/>
  <c r="V26" i="2"/>
  <c r="M30" i="2"/>
  <c r="M171" i="2"/>
  <c r="M118" i="2"/>
  <c r="N25" i="2" l="1"/>
  <c r="R25" i="2"/>
  <c r="N126" i="2"/>
  <c r="R126" i="2"/>
  <c r="N138" i="2"/>
  <c r="R138" i="2"/>
  <c r="N82" i="2"/>
  <c r="R82" i="2"/>
  <c r="N283" i="2"/>
  <c r="R283" i="2"/>
  <c r="N42" i="2"/>
  <c r="R42" i="2"/>
  <c r="N171" i="2"/>
  <c r="R171" i="2"/>
  <c r="N281" i="2"/>
  <c r="R281" i="2"/>
  <c r="N63" i="2"/>
  <c r="R63" i="2"/>
  <c r="N23" i="2"/>
  <c r="R23" i="2"/>
  <c r="N275" i="2"/>
  <c r="R275" i="2"/>
  <c r="N203" i="2"/>
  <c r="R203" i="2"/>
  <c r="N54" i="2"/>
  <c r="R54" i="2"/>
  <c r="R294" i="2"/>
  <c r="N294" i="2"/>
  <c r="N264" i="2"/>
  <c r="R264" i="2"/>
  <c r="N21" i="2"/>
  <c r="R21" i="2"/>
  <c r="R173" i="2"/>
  <c r="N173" i="2"/>
  <c r="R313" i="2"/>
  <c r="N313" i="2"/>
  <c r="R67" i="2"/>
  <c r="N67" i="2"/>
  <c r="R334" i="2"/>
  <c r="N334" i="2"/>
  <c r="R145" i="2"/>
  <c r="N145" i="2"/>
  <c r="N89" i="2"/>
  <c r="R89" i="2"/>
  <c r="N93" i="2"/>
  <c r="R93" i="2"/>
  <c r="R162" i="2"/>
  <c r="N162" i="2"/>
  <c r="R104" i="2"/>
  <c r="N104" i="2"/>
  <c r="R206" i="2"/>
  <c r="N206" i="2"/>
  <c r="R192" i="2"/>
  <c r="N192" i="2"/>
  <c r="N80" i="2"/>
  <c r="R80" i="2"/>
  <c r="N40" i="2"/>
  <c r="R40" i="2"/>
  <c r="N245" i="2"/>
  <c r="R245" i="2"/>
  <c r="N252" i="2"/>
  <c r="R252" i="2"/>
  <c r="N244" i="2"/>
  <c r="R244" i="2"/>
  <c r="R153" i="2"/>
  <c r="N153" i="2"/>
  <c r="N74" i="2"/>
  <c r="R74" i="2"/>
  <c r="N78" i="2"/>
  <c r="R78" i="2"/>
  <c r="N253" i="2"/>
  <c r="R253" i="2"/>
  <c r="N308" i="2"/>
  <c r="R308" i="2"/>
  <c r="R24" i="2"/>
  <c r="N24" i="2"/>
  <c r="N286" i="2"/>
  <c r="R286" i="2"/>
  <c r="N317" i="2"/>
  <c r="R317" i="2"/>
  <c r="R290" i="2"/>
  <c r="N290" i="2"/>
  <c r="R174" i="2"/>
  <c r="N174" i="2"/>
  <c r="N85" i="2"/>
  <c r="R85" i="2"/>
  <c r="R26" i="2"/>
  <c r="N26" i="2"/>
  <c r="N79" i="2"/>
  <c r="R79" i="2"/>
  <c r="N237" i="2"/>
  <c r="R237" i="2"/>
  <c r="N177" i="2"/>
  <c r="R177" i="2"/>
  <c r="R30" i="2"/>
  <c r="N30" i="2"/>
  <c r="R178" i="2"/>
  <c r="N178" i="2"/>
  <c r="N163" i="2"/>
  <c r="R163" i="2"/>
  <c r="R307" i="2"/>
  <c r="N307" i="2"/>
  <c r="N288" i="2"/>
  <c r="R288" i="2"/>
  <c r="R190" i="2"/>
  <c r="N190" i="2"/>
  <c r="N249" i="2"/>
  <c r="R249" i="2"/>
  <c r="N279" i="2"/>
  <c r="R279" i="2"/>
  <c r="R211" i="2"/>
  <c r="N211" i="2"/>
  <c r="N216" i="2"/>
  <c r="R216" i="2"/>
  <c r="N111" i="2"/>
  <c r="R111" i="2"/>
  <c r="R314" i="2"/>
  <c r="N314" i="2"/>
  <c r="N256" i="2"/>
  <c r="R256" i="2"/>
  <c r="N184" i="2"/>
  <c r="R184" i="2"/>
  <c r="R251" i="2"/>
  <c r="N251" i="2"/>
  <c r="R222" i="2"/>
  <c r="N222" i="2"/>
  <c r="N217" i="2"/>
  <c r="R217" i="2"/>
  <c r="N100" i="2"/>
  <c r="R100" i="2"/>
  <c r="N64" i="2"/>
  <c r="R64" i="2"/>
  <c r="N143" i="2"/>
  <c r="R143" i="2"/>
  <c r="R285" i="2"/>
  <c r="N285" i="2"/>
  <c r="R129" i="2"/>
  <c r="N129" i="2"/>
  <c r="N187" i="2"/>
  <c r="R187" i="2"/>
  <c r="R166" i="2"/>
  <c r="N166" i="2"/>
  <c r="N119" i="2"/>
  <c r="R119" i="2"/>
  <c r="N34" i="2"/>
  <c r="R34" i="2"/>
  <c r="N331" i="2"/>
  <c r="R331" i="2"/>
  <c r="N212" i="2"/>
  <c r="R212" i="2"/>
  <c r="N70" i="2"/>
  <c r="R70" i="2"/>
  <c r="R161" i="2"/>
  <c r="N161" i="2"/>
  <c r="R309" i="2"/>
  <c r="N309" i="2"/>
  <c r="N195" i="2"/>
  <c r="R195" i="2"/>
  <c r="R329" i="2"/>
  <c r="N329" i="2"/>
  <c r="N209" i="2"/>
  <c r="R209" i="2"/>
  <c r="R293" i="2"/>
  <c r="N293" i="2"/>
  <c r="N273" i="2"/>
  <c r="R273" i="2"/>
  <c r="R198" i="2"/>
  <c r="N198" i="2"/>
  <c r="N128" i="2"/>
  <c r="R128" i="2"/>
  <c r="N219" i="2"/>
  <c r="R219" i="2"/>
  <c r="R22" i="2"/>
  <c r="N22" i="2"/>
  <c r="N71" i="2"/>
  <c r="R71" i="2"/>
  <c r="N165" i="2"/>
  <c r="R165" i="2"/>
  <c r="N240" i="2"/>
  <c r="R240" i="2"/>
  <c r="N323" i="2"/>
  <c r="R323" i="2"/>
  <c r="N235" i="2"/>
  <c r="R235" i="2"/>
  <c r="N305" i="2"/>
  <c r="R305" i="2"/>
  <c r="N299" i="2"/>
  <c r="R299" i="2"/>
  <c r="R297" i="2"/>
  <c r="N297" i="2"/>
  <c r="N65" i="2"/>
  <c r="R65" i="2"/>
  <c r="N315" i="2"/>
  <c r="R315" i="2"/>
  <c r="N194" i="2"/>
  <c r="R194" i="2"/>
  <c r="R318" i="2"/>
  <c r="N318" i="2"/>
  <c r="R92" i="2"/>
  <c r="N92" i="2"/>
  <c r="R81" i="2"/>
  <c r="N81" i="2"/>
  <c r="N220" i="2"/>
  <c r="R220" i="2"/>
  <c r="R142" i="2"/>
  <c r="N142" i="2"/>
  <c r="N73" i="2"/>
  <c r="R73" i="2"/>
  <c r="N155" i="2"/>
  <c r="R155" i="2"/>
  <c r="N172" i="2"/>
  <c r="R172" i="2"/>
  <c r="R140" i="2"/>
  <c r="N140" i="2"/>
  <c r="N32" i="2"/>
  <c r="R32" i="2"/>
  <c r="R152" i="2"/>
  <c r="N152" i="2"/>
  <c r="N284" i="2"/>
  <c r="R284" i="2"/>
  <c r="R105" i="2"/>
  <c r="N105" i="2"/>
  <c r="N147" i="2"/>
  <c r="R147" i="2"/>
  <c r="R233" i="2"/>
  <c r="N233" i="2"/>
  <c r="R137" i="2"/>
  <c r="N137" i="2"/>
  <c r="R33" i="2"/>
  <c r="N33" i="2"/>
  <c r="N186" i="2"/>
  <c r="R186" i="2"/>
  <c r="N268" i="2"/>
  <c r="R268" i="2"/>
  <c r="N335" i="2"/>
  <c r="R335" i="2"/>
  <c r="N57" i="2"/>
  <c r="R57" i="2"/>
  <c r="N179" i="2"/>
  <c r="R179" i="2"/>
  <c r="N193" i="2"/>
  <c r="R193" i="2"/>
  <c r="N97" i="2"/>
  <c r="R97" i="2"/>
  <c r="R110" i="2"/>
  <c r="N110" i="2"/>
  <c r="R270" i="2"/>
  <c r="N270" i="2"/>
  <c r="R229" i="2"/>
  <c r="N229" i="2"/>
  <c r="N336" i="2"/>
  <c r="R336" i="2"/>
  <c r="R149" i="2"/>
  <c r="N149" i="2"/>
  <c r="N107" i="2"/>
  <c r="R107" i="2"/>
  <c r="N132" i="2"/>
  <c r="R132" i="2"/>
  <c r="N106" i="2"/>
  <c r="R106" i="2"/>
  <c r="R254" i="2"/>
  <c r="N254" i="2"/>
  <c r="R136" i="2"/>
  <c r="N136" i="2"/>
  <c r="N118" i="2"/>
  <c r="R118" i="2"/>
  <c r="N271" i="2"/>
  <c r="R271" i="2"/>
  <c r="N35" i="2"/>
  <c r="R35" i="2"/>
  <c r="N122" i="2"/>
  <c r="R122" i="2"/>
  <c r="N124" i="2"/>
  <c r="R124" i="2"/>
  <c r="R141" i="2"/>
  <c r="N141" i="2"/>
  <c r="R133" i="2"/>
  <c r="N133" i="2"/>
  <c r="R59" i="2"/>
  <c r="N59" i="2"/>
  <c r="N301" i="2"/>
  <c r="R301" i="2"/>
  <c r="N311" i="2"/>
  <c r="R311" i="2"/>
  <c r="N265" i="2"/>
  <c r="R265" i="2"/>
  <c r="N99" i="2"/>
  <c r="R99" i="2"/>
  <c r="R182" i="2"/>
  <c r="N182" i="2"/>
  <c r="N322" i="2"/>
  <c r="R322" i="2"/>
  <c r="R255" i="2"/>
  <c r="N255" i="2"/>
  <c r="N277" i="2"/>
  <c r="R277" i="2"/>
  <c r="N224" i="2"/>
  <c r="R224" i="2"/>
  <c r="N146" i="2"/>
  <c r="R146" i="2"/>
  <c r="R300" i="2"/>
  <c r="N300" i="2"/>
  <c r="N205" i="2"/>
  <c r="R205" i="2"/>
  <c r="N176" i="2"/>
  <c r="R176" i="2"/>
  <c r="N86" i="2"/>
  <c r="R86" i="2"/>
  <c r="N234" i="2"/>
  <c r="R234" i="2"/>
  <c r="N156" i="2"/>
  <c r="R156" i="2"/>
  <c r="N292" i="2"/>
  <c r="R292" i="2"/>
  <c r="N44" i="2"/>
  <c r="R44" i="2"/>
  <c r="N151" i="2"/>
  <c r="R151" i="2"/>
  <c r="R241" i="2"/>
  <c r="N241" i="2"/>
  <c r="R207" i="2"/>
  <c r="N207" i="2"/>
  <c r="N31" i="2"/>
  <c r="R31" i="2"/>
  <c r="R68" i="2"/>
  <c r="N68" i="2"/>
  <c r="N191" i="2"/>
  <c r="R191" i="2"/>
  <c r="R276" i="2"/>
  <c r="N276" i="2"/>
  <c r="N117" i="2"/>
  <c r="R117" i="2"/>
  <c r="R55" i="2"/>
  <c r="N55" i="2"/>
  <c r="N90" i="2"/>
  <c r="R90" i="2"/>
  <c r="R103" i="2"/>
  <c r="N103" i="2"/>
  <c r="N95" i="2"/>
  <c r="R95" i="2"/>
  <c r="R189" i="2"/>
  <c r="N189" i="2"/>
  <c r="R274" i="2"/>
  <c r="N274" i="2"/>
  <c r="N238" i="2"/>
  <c r="R238" i="2"/>
  <c r="R295" i="2"/>
  <c r="N295" i="2"/>
  <c r="N188" i="2"/>
  <c r="R188" i="2"/>
  <c r="N28" i="2"/>
  <c r="R28" i="2"/>
  <c r="R121" i="2"/>
  <c r="N121" i="2"/>
  <c r="R258" i="2"/>
  <c r="N258" i="2"/>
  <c r="R168" i="2"/>
  <c r="N168" i="2"/>
  <c r="R144" i="2"/>
  <c r="N144" i="2"/>
  <c r="R287" i="2"/>
  <c r="N287" i="2"/>
  <c r="N56" i="2"/>
  <c r="R56" i="2"/>
  <c r="N139" i="2"/>
  <c r="R139" i="2"/>
  <c r="N204" i="2"/>
  <c r="R204" i="2"/>
  <c r="N259" i="2"/>
  <c r="R259" i="2"/>
  <c r="N112" i="2"/>
  <c r="R112" i="2"/>
  <c r="R321" i="2"/>
  <c r="N321" i="2"/>
  <c r="R289" i="2"/>
  <c r="N289" i="2"/>
  <c r="R150" i="2"/>
  <c r="N150" i="2"/>
  <c r="N181" i="2"/>
  <c r="R181" i="2"/>
  <c r="N167" i="2"/>
  <c r="R167" i="2"/>
  <c r="N41" i="2"/>
  <c r="R41" i="2"/>
  <c r="R196" i="2"/>
  <c r="N196" i="2"/>
  <c r="N214" i="2"/>
  <c r="R214" i="2"/>
  <c r="R242" i="2"/>
  <c r="N242" i="2"/>
  <c r="N160" i="2"/>
  <c r="R160" i="2"/>
  <c r="N114" i="2"/>
  <c r="R114" i="2"/>
  <c r="N50" i="2"/>
  <c r="R50" i="2"/>
  <c r="N260" i="2"/>
  <c r="R260" i="2"/>
  <c r="N127" i="2"/>
  <c r="R127" i="2"/>
  <c r="R215" i="2"/>
  <c r="N215" i="2"/>
  <c r="N37" i="2"/>
  <c r="R37" i="2"/>
  <c r="N66" i="2"/>
  <c r="R66" i="2"/>
  <c r="N157" i="2"/>
  <c r="R157" i="2"/>
  <c r="N39" i="2"/>
  <c r="R39" i="2"/>
  <c r="N115" i="2"/>
  <c r="R115" i="2"/>
  <c r="N53" i="2"/>
  <c r="R53" i="2"/>
  <c r="N243" i="2"/>
  <c r="R243" i="2"/>
  <c r="N130" i="2"/>
  <c r="R130" i="2"/>
  <c r="N101" i="2"/>
  <c r="R101" i="2"/>
  <c r="R232" i="2"/>
  <c r="N232" i="2"/>
  <c r="N278" i="2"/>
  <c r="R278" i="2"/>
  <c r="R226" i="2"/>
  <c r="N226" i="2"/>
  <c r="N84" i="2"/>
  <c r="R84" i="2"/>
  <c r="R326" i="2"/>
  <c r="N326" i="2"/>
  <c r="N223" i="2"/>
  <c r="R223" i="2"/>
  <c r="N296" i="2"/>
  <c r="R296" i="2"/>
  <c r="N272" i="2"/>
  <c r="R272" i="2"/>
  <c r="N246" i="2"/>
  <c r="R246" i="2"/>
  <c r="R306" i="2"/>
  <c r="N306" i="2"/>
  <c r="R298" i="2"/>
  <c r="N298" i="2"/>
  <c r="R108" i="2"/>
  <c r="N108" i="2"/>
  <c r="N94" i="2"/>
  <c r="R94" i="2"/>
  <c r="N169" i="2"/>
  <c r="R169" i="2"/>
  <c r="N134" i="2"/>
  <c r="R134" i="2"/>
  <c r="R120" i="2"/>
  <c r="N120" i="2"/>
  <c r="R333" i="2"/>
  <c r="N333" i="2"/>
  <c r="R319" i="2"/>
  <c r="N319" i="2"/>
  <c r="N170" i="2"/>
  <c r="R170" i="2"/>
  <c r="R310" i="2"/>
  <c r="N310" i="2"/>
  <c r="N75" i="2"/>
  <c r="R75" i="2"/>
  <c r="N291" i="2"/>
  <c r="R291" i="2"/>
  <c r="R158" i="2"/>
  <c r="N158" i="2"/>
  <c r="R248" i="2"/>
  <c r="N248" i="2"/>
  <c r="N327" i="2"/>
  <c r="R327" i="2"/>
  <c r="R330" i="2"/>
  <c r="N330" i="2"/>
  <c r="R337" i="2"/>
  <c r="N337" i="2"/>
  <c r="N213" i="2"/>
  <c r="R213" i="2"/>
  <c r="N60" i="2"/>
  <c r="R60" i="2"/>
  <c r="N154" i="2"/>
  <c r="R154" i="2"/>
  <c r="R236" i="2"/>
  <c r="N236" i="2"/>
  <c r="N303" i="2"/>
  <c r="R303" i="2"/>
  <c r="N47" i="2"/>
  <c r="R47" i="2"/>
  <c r="N328" i="2"/>
  <c r="R328" i="2"/>
  <c r="N87" i="2"/>
  <c r="R87" i="2"/>
  <c r="N164" i="2"/>
  <c r="R164" i="2"/>
  <c r="N102" i="2"/>
  <c r="R102" i="2"/>
  <c r="N48" i="2"/>
  <c r="R48" i="2"/>
  <c r="R131" i="2"/>
  <c r="N131" i="2"/>
  <c r="N325" i="2"/>
  <c r="R325" i="2"/>
  <c r="N261" i="2"/>
  <c r="R261" i="2"/>
  <c r="N27" i="2"/>
  <c r="R27" i="2"/>
  <c r="N72" i="2"/>
  <c r="R72" i="2"/>
  <c r="N77" i="2"/>
  <c r="R77" i="2"/>
  <c r="N208" i="2"/>
  <c r="R208" i="2"/>
  <c r="N109" i="2"/>
  <c r="R109" i="2"/>
  <c r="R51" i="2"/>
  <c r="N51" i="2"/>
  <c r="R148" i="2"/>
  <c r="N148" i="2"/>
  <c r="N113" i="2"/>
  <c r="R113" i="2"/>
  <c r="N91" i="2"/>
  <c r="R91" i="2"/>
  <c r="N175" i="2"/>
  <c r="R175" i="2"/>
  <c r="N282" i="2"/>
  <c r="R282" i="2"/>
  <c r="R230" i="2"/>
  <c r="N230" i="2"/>
  <c r="R221" i="2"/>
  <c r="N221" i="2"/>
  <c r="N43" i="2"/>
  <c r="R43" i="2"/>
  <c r="R227" i="2"/>
  <c r="N227" i="2"/>
  <c r="R239" i="2"/>
  <c r="N239" i="2"/>
  <c r="N231" i="2"/>
  <c r="R231" i="2"/>
  <c r="R266" i="2"/>
  <c r="N266" i="2"/>
  <c r="N61" i="2"/>
  <c r="R61" i="2"/>
  <c r="N46" i="2"/>
  <c r="R46" i="2"/>
  <c r="N320" i="2"/>
  <c r="R320" i="2"/>
  <c r="N263" i="2"/>
  <c r="R263" i="2"/>
  <c r="R225" i="2"/>
  <c r="N225" i="2"/>
  <c r="R180" i="2"/>
  <c r="N180" i="2"/>
  <c r="R201" i="2"/>
  <c r="N201" i="2"/>
  <c r="N202" i="2"/>
  <c r="R202" i="2"/>
  <c r="N228" i="2"/>
  <c r="R228" i="2"/>
  <c r="N159" i="2"/>
  <c r="R159" i="2"/>
  <c r="N269" i="2"/>
  <c r="R269" i="2"/>
  <c r="N304" i="2"/>
  <c r="R304" i="2"/>
  <c r="N52" i="2"/>
  <c r="R52" i="2"/>
  <c r="N183" i="2"/>
  <c r="R183" i="2"/>
  <c r="N69" i="2"/>
  <c r="R69" i="2"/>
  <c r="R197" i="2"/>
  <c r="N197" i="2"/>
  <c r="N267" i="2"/>
  <c r="R267" i="2"/>
  <c r="R125" i="2"/>
  <c r="N125" i="2"/>
  <c r="N257" i="2"/>
  <c r="R257" i="2"/>
  <c r="N58" i="2"/>
  <c r="R58" i="2"/>
  <c r="R302" i="2"/>
  <c r="N302" i="2"/>
  <c r="N98" i="2"/>
  <c r="R98" i="2"/>
  <c r="N36" i="2"/>
  <c r="R36" i="2"/>
  <c r="R45" i="2"/>
  <c r="N45" i="2"/>
  <c r="N332" i="2"/>
  <c r="R332" i="2"/>
  <c r="N83" i="2"/>
  <c r="R83" i="2"/>
  <c r="N312" i="2"/>
  <c r="R312" i="2"/>
  <c r="N38" i="2"/>
  <c r="R38" i="2"/>
  <c r="N135" i="2"/>
  <c r="R135" i="2"/>
  <c r="N88" i="2"/>
  <c r="R88" i="2"/>
  <c r="N262" i="2"/>
  <c r="R262" i="2"/>
  <c r="N210" i="2"/>
  <c r="R210" i="2"/>
  <c r="N62" i="2"/>
  <c r="R62" i="2"/>
  <c r="N324" i="2"/>
  <c r="R324" i="2"/>
  <c r="N49" i="2"/>
  <c r="R49" i="2"/>
  <c r="N200" i="2"/>
  <c r="R200" i="2"/>
  <c r="N76" i="2"/>
  <c r="R76" i="2"/>
  <c r="N280" i="2"/>
  <c r="R280" i="2"/>
  <c r="N116" i="2"/>
  <c r="R116" i="2"/>
  <c r="N29" i="2"/>
  <c r="R29" i="2"/>
  <c r="R199" i="2"/>
  <c r="N199" i="2"/>
  <c r="R250" i="2"/>
  <c r="N250" i="2"/>
  <c r="R316" i="2"/>
  <c r="N316" i="2"/>
  <c r="N185" i="2"/>
  <c r="R185" i="2"/>
  <c r="N247" i="2"/>
  <c r="R247" i="2"/>
  <c r="N96" i="2"/>
  <c r="R96" i="2"/>
  <c r="R218" i="2"/>
  <c r="N218" i="2"/>
  <c r="N123" i="2"/>
  <c r="R123" i="2"/>
  <c r="N18" i="2"/>
  <c r="E7" i="2" l="1"/>
  <c r="F4" i="2" l="1"/>
  <c r="H4" i="2" s="1"/>
  <c r="F6" i="2"/>
  <c r="H6" i="2" s="1"/>
  <c r="F9" i="2" s="1"/>
  <c r="F10" i="2" s="1"/>
  <c r="F5" i="2"/>
  <c r="H5" i="2" s="1"/>
  <c r="F8" i="2"/>
  <c r="G9" i="2"/>
</calcChain>
</file>

<file path=xl/sharedStrings.xml><?xml version="1.0" encoding="utf-8"?>
<sst xmlns="http://schemas.openxmlformats.org/spreadsheetml/2006/main" count="2408" uniqueCount="646">
  <si>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</si>
  <si>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</si>
  <si>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</si>
  <si>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</si>
  <si>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</si>
  <si>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</si>
  <si>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</si>
  <si>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</si>
  <si>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</si>
  <si>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</si>
  <si>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</si>
  <si>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</si>
  <si>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</si>
  <si>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</si>
  <si>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</si>
  <si>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</si>
  <si>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</si>
  <si>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</si>
  <si>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</si>
  <si>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</si>
  <si>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</si>
  <si>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</si>
  <si>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</si>
  <si>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</si>
  <si>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</si>
  <si>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</si>
  <si>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Misc</t>
  </si>
  <si>
    <t>Locher K</t>
  </si>
  <si>
    <t>B</t>
  </si>
  <si>
    <t>v</t>
  </si>
  <si>
    <t>Elias D</t>
  </si>
  <si>
    <t>K</t>
  </si>
  <si>
    <t># of data points:</t>
  </si>
  <si>
    <t>Or &gt;&gt;&gt;&gt;&gt;&gt;</t>
  </si>
  <si>
    <t>Quad</t>
  </si>
  <si>
    <t>S6</t>
  </si>
  <si>
    <t>V829 Her / GSC 02597-00679</t>
  </si>
  <si>
    <t>EW</t>
  </si>
  <si>
    <t>not avail.</t>
  </si>
  <si>
    <t>Derived by</t>
  </si>
  <si>
    <t>ToMcat (period-search software)</t>
  </si>
  <si>
    <t>IBVS 4222</t>
  </si>
  <si>
    <t>IBVS 4711</t>
  </si>
  <si>
    <t>IBVS 4912</t>
  </si>
  <si>
    <t>IBVS 5296</t>
  </si>
  <si>
    <t>IBVS 5603</t>
  </si>
  <si>
    <t>I</t>
  </si>
  <si>
    <t>IBVS 5657</t>
  </si>
  <si>
    <t>IBVS 5809</t>
  </si>
  <si>
    <t>IBVS 5677</t>
  </si>
  <si>
    <t>IBVS 5731</t>
  </si>
  <si>
    <t>IBVS 5777</t>
  </si>
  <si>
    <t>II</t>
  </si>
  <si>
    <t>IBVS 5802</t>
  </si>
  <si>
    <t>Nelson</t>
  </si>
  <si>
    <t>IBVS</t>
  </si>
  <si>
    <t>IBVS 5668</t>
  </si>
  <si>
    <t>Start of linear fit (row #)</t>
  </si>
  <si>
    <t>IBVS 5874</t>
  </si>
  <si>
    <t>IBVS 5887</t>
  </si>
  <si>
    <t>OEJV 0107</t>
  </si>
  <si>
    <t>OEJV</t>
  </si>
  <si>
    <t>IBVS 5929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</si>
  <si>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</si>
  <si>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</si>
  <si>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</si>
  <si>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</si>
  <si>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</si>
  <si>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</si>
  <si>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</si>
  <si>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</si>
  <si>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</si>
  <si>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</si>
  <si>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</si>
  <si>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</si>
  <si>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</si>
  <si>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</si>
  <si>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</si>
  <si>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</si>
  <si>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</si>
  <si>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</si>
  <si>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</si>
  <si>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</si>
  <si>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</si>
  <si>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</si>
  <si>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</si>
  <si>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</si>
  <si>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</si>
  <si>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</si>
  <si>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</si>
  <si>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</si>
  <si>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</si>
  <si>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</si>
  <si>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</si>
  <si>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</si>
  <si>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</si>
  <si>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</si>
  <si>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</si>
  <si>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</si>
  <si>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</si>
  <si>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</si>
  <si>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</si>
  <si>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</si>
  <si>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</si>
  <si>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</si>
  <si>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</si>
  <si>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</si>
  <si>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</si>
  <si>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</si>
  <si>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</si>
  <si>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</si>
  <si>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</si>
  <si>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</si>
  <si>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</si>
  <si>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</si>
  <si>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</si>
  <si>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</si>
  <si>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</si>
  <si>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</si>
  <si>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</si>
  <si>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</si>
  <si>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</si>
  <si>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</si>
  <si>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</si>
  <si>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</si>
  <si>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</si>
  <si>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</si>
  <si>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</si>
  <si>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</si>
  <si>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</si>
  <si>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</si>
  <si>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</si>
  <si>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</si>
  <si>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</si>
  <si>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IBVS 5917</t>
  </si>
  <si>
    <t>pe</t>
  </si>
  <si>
    <t>Robb (1989)</t>
  </si>
  <si>
    <t>Robb (1992), Lu &amp; Rucinski (1999)</t>
  </si>
  <si>
    <t>IBVS 5496</t>
  </si>
  <si>
    <t>Analysis of Erdem and Ozkardes 2004 IBVS 5496</t>
  </si>
  <si>
    <t>Erdem</t>
  </si>
  <si>
    <r>
      <t>diff</t>
    </r>
    <r>
      <rPr>
        <b/>
        <vertAlign val="superscript"/>
        <sz val="10"/>
        <rFont val="Arial"/>
        <family val="2"/>
      </rPr>
      <t>2</t>
    </r>
  </si>
  <si>
    <r>
      <t>Wt*diff</t>
    </r>
    <r>
      <rPr>
        <b/>
        <vertAlign val="superscript"/>
        <sz val="10"/>
        <rFont val="Arial"/>
        <family val="2"/>
      </rPr>
      <t>2</t>
    </r>
  </si>
  <si>
    <t>Wt</t>
  </si>
  <si>
    <t>Add cycle</t>
  </si>
  <si>
    <t>JD today</t>
  </si>
  <si>
    <t>Old Cycle</t>
  </si>
  <si>
    <t>New Cycle</t>
  </si>
  <si>
    <t>Next ToM</t>
  </si>
  <si>
    <t>My time zone &gt;&gt;&gt;&gt;&gt;</t>
  </si>
  <si>
    <t>(PST=8, PDT=MDT=7, MDT=CST=6, etc.)</t>
  </si>
  <si>
    <t>Robb</t>
  </si>
  <si>
    <t>Erdem 2006NewA...12...192</t>
  </si>
  <si>
    <t>Analysis of Erdem and Ozkardes 2006 NewA, 12, 192</t>
  </si>
  <si>
    <t>Erdam &amp; Ozkardes</t>
  </si>
  <si>
    <t>S4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</si>
  <si>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</si>
  <si>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</si>
  <si>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</si>
  <si>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</si>
  <si>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</si>
  <si>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</si>
  <si>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</si>
  <si>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</si>
  <si>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</si>
  <si>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</si>
  <si>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</si>
  <si>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</si>
  <si>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</si>
  <si>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</si>
  <si>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</si>
  <si>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</si>
  <si>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t>IBVS 5980</t>
  </si>
  <si>
    <t>OEJV 0137</t>
  </si>
  <si>
    <t>IBVS 6018</t>
  </si>
  <si>
    <t>PE</t>
  </si>
  <si>
    <t>IBVS 5898</t>
  </si>
  <si>
    <t>IBVS 5918</t>
  </si>
  <si>
    <t>IBVS 5959</t>
  </si>
  <si>
    <t>IBVS 6010</t>
  </si>
  <si>
    <t>IBVS 5060</t>
  </si>
  <si>
    <t>RHN 2013</t>
  </si>
  <si>
    <t>V0829 Her / GSC 02597-00679</t>
  </si>
  <si>
    <t>Sin. Fit</t>
  </si>
  <si>
    <t>from Erdem and Ozkardes 2004 IBVS 5496</t>
  </si>
  <si>
    <t>To HJD</t>
  </si>
  <si>
    <t>As (day)</t>
  </si>
  <si>
    <t>P (day)</t>
  </si>
  <si>
    <t>Ts (cycle)</t>
  </si>
  <si>
    <t>Ps (day)</t>
  </si>
  <si>
    <r>
      <t>Sum (wt*diff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</t>
    </r>
  </si>
  <si>
    <t>slope</t>
  </si>
  <si>
    <t>IBVS 5941</t>
  </si>
  <si>
    <t>2013JAVSO..41..122</t>
  </si>
  <si>
    <t>OEJV 0160</t>
  </si>
  <si>
    <t>IBVS 6084</t>
  </si>
  <si>
    <t>IBVS 6092</t>
  </si>
  <si>
    <t>RHN 2015</t>
  </si>
  <si>
    <t>Minima from the Lichtenknecker Database of the BAV</t>
  </si>
  <si>
    <t>CCD</t>
  </si>
  <si>
    <t>http://www.bav-astro.de/LkDB/index.php?lang=en&amp;sprache_dial=en</t>
  </si>
  <si>
    <t>pg</t>
  </si>
  <si>
    <t>vis</t>
  </si>
  <si>
    <t>C-C Gateway</t>
  </si>
  <si>
    <t>http://var.astro.cz/ocgate/</t>
  </si>
  <si>
    <t>p</t>
  </si>
  <si>
    <t>2447680.8883 </t>
  </si>
  <si>
    <t> 03.06.1989 09:19 </t>
  </si>
  <si>
    <t> 0.0989 </t>
  </si>
  <si>
    <t>E </t>
  </si>
  <si>
    <t>?</t>
  </si>
  <si>
    <t> R.M.Robb </t>
  </si>
  <si>
    <t>IBVS 3346 </t>
  </si>
  <si>
    <t>2447681.7883 </t>
  </si>
  <si>
    <t> 04.06.1989 06:55 </t>
  </si>
  <si>
    <t> 0.1035 </t>
  </si>
  <si>
    <t>2447682.8607 </t>
  </si>
  <si>
    <t> 05.06.1989 08:39 </t>
  </si>
  <si>
    <t> 0.1014 </t>
  </si>
  <si>
    <t>2447684.8283 </t>
  </si>
  <si>
    <t> 07.06.1989 07:52 </t>
  </si>
  <si>
    <t> 0.0991 </t>
  </si>
  <si>
    <t>2447687.8751 </t>
  </si>
  <si>
    <t> 10.06.1989 09:00 </t>
  </si>
  <si>
    <t> 0.1016 </t>
  </si>
  <si>
    <t>2447689.8448 </t>
  </si>
  <si>
    <t> 12.06.1989 08:16 </t>
  </si>
  <si>
    <t>2448444.4702 </t>
  </si>
  <si>
    <t> 06.07.1991 23:17 </t>
  </si>
  <si>
    <t> 0.0907 </t>
  </si>
  <si>
    <t> F.Agerer </t>
  </si>
  <si>
    <t>BAVM 60 </t>
  </si>
  <si>
    <t>2448444.4703 </t>
  </si>
  <si>
    <t> 0.0908 </t>
  </si>
  <si>
    <t>B;V</t>
  </si>
  <si>
    <t>2448484.4033 </t>
  </si>
  <si>
    <t> 15.08.1991 21:40 </t>
  </si>
  <si>
    <t> 0.0893 </t>
  </si>
  <si>
    <t>2448484.4057 </t>
  </si>
  <si>
    <t> 15.08.1991 21:44 </t>
  </si>
  <si>
    <t> 0.0917 </t>
  </si>
  <si>
    <t>2448524.3376 </t>
  </si>
  <si>
    <t> 24.09.1991 20:06 </t>
  </si>
  <si>
    <t> 0.0891 </t>
  </si>
  <si>
    <t>2448524.3378 </t>
  </si>
  <si>
    <t>2448724.5426 </t>
  </si>
  <si>
    <t> 12.04.1992 01:01 </t>
  </si>
  <si>
    <t> 0.0845 </t>
  </si>
  <si>
    <t>2448724.5452 </t>
  </si>
  <si>
    <t> 12.04.1992 01:05 </t>
  </si>
  <si>
    <t> 0.0871 </t>
  </si>
  <si>
    <t>2448839.509 </t>
  </si>
  <si>
    <t> 05.08.1992 00:12 </t>
  </si>
  <si>
    <t> 0.083 </t>
  </si>
  <si>
    <t>BAVM 62 </t>
  </si>
  <si>
    <t>2448839.514 </t>
  </si>
  <si>
    <t> 05.08.1992 00:20 </t>
  </si>
  <si>
    <t> 0.088 </t>
  </si>
  <si>
    <t>2449545.419 </t>
  </si>
  <si>
    <t> 11.07.1994 22:03 </t>
  </si>
  <si>
    <t> 0.066 </t>
  </si>
  <si>
    <t>BAVM 80 </t>
  </si>
  <si>
    <t>2449545.420 </t>
  </si>
  <si>
    <t> 11.07.1994 22:04 </t>
  </si>
  <si>
    <t> 0.067 </t>
  </si>
  <si>
    <t>2450585.4816 </t>
  </si>
  <si>
    <t> 16.05.1997 23:33 </t>
  </si>
  <si>
    <t> 0.0413 </t>
  </si>
  <si>
    <t>BAVM 117 </t>
  </si>
  <si>
    <t>2451294.4403 </t>
  </si>
  <si>
    <t> 25.04.1999 22:34 </t>
  </si>
  <si>
    <t> 0.0288 </t>
  </si>
  <si>
    <t>BAVM 128 </t>
  </si>
  <si>
    <t>2451294.4418 </t>
  </si>
  <si>
    <t> 25.04.1999 22:36 </t>
  </si>
  <si>
    <t> 0.0303 </t>
  </si>
  <si>
    <t>2451679.4553 </t>
  </si>
  <si>
    <t> 14.05.2000 22:55 </t>
  </si>
  <si>
    <t> 0.0254 </t>
  </si>
  <si>
    <t>BAVM 152 </t>
  </si>
  <si>
    <t>2452041.547 </t>
  </si>
  <si>
    <t> 12.05.2001 01:07 </t>
  </si>
  <si>
    <t> 0.021 </t>
  </si>
  <si>
    <t> R.Diethelm </t>
  </si>
  <si>
    <t> BBS 125 </t>
  </si>
  <si>
    <t>2452777.3698 </t>
  </si>
  <si>
    <t> 17.05.2003 20:52 </t>
  </si>
  <si>
    <t> 0.0105 </t>
  </si>
  <si>
    <t> Erdem &amp; Özkardes </t>
  </si>
  <si>
    <t>IBVS 5496 </t>
  </si>
  <si>
    <t>2452797.4252 </t>
  </si>
  <si>
    <t> 06.06.2003 22:12 </t>
  </si>
  <si>
    <t> 0.0091 </t>
  </si>
  <si>
    <t>2452803.5168 </t>
  </si>
  <si>
    <t> 13.06.2003 00:24 </t>
  </si>
  <si>
    <t> 0.0121 </t>
  </si>
  <si>
    <t>2452821.4217 </t>
  </si>
  <si>
    <t> 30.06.2003 22:07 </t>
  </si>
  <si>
    <t>2452845.4178 </t>
  </si>
  <si>
    <t> 24.07.2003 22:01 </t>
  </si>
  <si>
    <t> 0.0087 </t>
  </si>
  <si>
    <t>2452846.3105 </t>
  </si>
  <si>
    <t> 25.07.2003 19:27 </t>
  </si>
  <si>
    <t> 0.0060 </t>
  </si>
  <si>
    <t>2452846.4903 </t>
  </si>
  <si>
    <t> 25.07.2003 23:46 </t>
  </si>
  <si>
    <t> 0.0068 </t>
  </si>
  <si>
    <t>2452885.3507 </t>
  </si>
  <si>
    <t> 02.09.2003 20:25 </t>
  </si>
  <si>
    <t> 0.0072 </t>
  </si>
  <si>
    <t>2453118.8640 </t>
  </si>
  <si>
    <t> 23.04.2004 08:44 </t>
  </si>
  <si>
    <t> 0.0023 </t>
  </si>
  <si>
    <t> S.Dvorak </t>
  </si>
  <si>
    <t>IBVS 5603 </t>
  </si>
  <si>
    <t>2453137.4976 </t>
  </si>
  <si>
    <t> 11.05.2004 23:56 </t>
  </si>
  <si>
    <t> 0.0118 </t>
  </si>
  <si>
    <t>-I</t>
  </si>
  <si>
    <t>BAVM 173 </t>
  </si>
  <si>
    <t>2453149.6626 </t>
  </si>
  <si>
    <t> 24.05.2004 03:54 </t>
  </si>
  <si>
    <t>1813.5</t>
  </si>
  <si>
    <t> -0.0006 </t>
  </si>
  <si>
    <t>C </t>
  </si>
  <si>
    <t>V </t>
  </si>
  <si>
    <t> JAAVSO 41;122 </t>
  </si>
  <si>
    <t>2453573.9032 </t>
  </si>
  <si>
    <t> 22.07.2005 09:40 </t>
  </si>
  <si>
    <t>2998</t>
  </si>
  <si>
    <t> 0.0034 </t>
  </si>
  <si>
    <t> P.Sobotka (ESA INTEGRAL) </t>
  </si>
  <si>
    <t>IBVS 5809 </t>
  </si>
  <si>
    <t>2453629.5993 </t>
  </si>
  <si>
    <t> 16.09.2005 02:22 </t>
  </si>
  <si>
    <t>3153.5</t>
  </si>
  <si>
    <t> 0.0061 </t>
  </si>
  <si>
    <t>IBVS 5677 </t>
  </si>
  <si>
    <t>2453860.4227 </t>
  </si>
  <si>
    <t> 04.05.2006 22:08 </t>
  </si>
  <si>
    <t>3798</t>
  </si>
  <si>
    <t> -0.0024 </t>
  </si>
  <si>
    <t>BAVM 178 </t>
  </si>
  <si>
    <t>2453933.4921 </t>
  </si>
  <si>
    <t> 16.07.2006 23:48 </t>
  </si>
  <si>
    <t>4002</t>
  </si>
  <si>
    <t> 0.0030 </t>
  </si>
  <si>
    <t>o</t>
  </si>
  <si>
    <t> H.Jungbluth </t>
  </si>
  <si>
    <t>2453944.4123 </t>
  </si>
  <si>
    <t> 27.07.2006 21:53 </t>
  </si>
  <si>
    <t>4032.5</t>
  </si>
  <si>
    <t>m</t>
  </si>
  <si>
    <t> S.Parimucha et al. </t>
  </si>
  <si>
    <t>IBVS 5777 </t>
  </si>
  <si>
    <t>2453945.4914 </t>
  </si>
  <si>
    <t> 28.07.2006 23:47 </t>
  </si>
  <si>
    <t>4035.5</t>
  </si>
  <si>
    <t> 0.0040 </t>
  </si>
  <si>
    <t>2453947.4613 </t>
  </si>
  <si>
    <t> 30.07.2006 23:04 </t>
  </si>
  <si>
    <t>4041</t>
  </si>
  <si>
    <t> 0.0041 </t>
  </si>
  <si>
    <t>2453963.3987 </t>
  </si>
  <si>
    <t> 15.08.2006 21:34 </t>
  </si>
  <si>
    <t>4085.5</t>
  </si>
  <si>
    <t> 0.0035 </t>
  </si>
  <si>
    <t>2454195.4842 </t>
  </si>
  <si>
    <t> 04.04.2007 23:37 </t>
  </si>
  <si>
    <t>4733.5</t>
  </si>
  <si>
    <t>IBVS 5898 </t>
  </si>
  <si>
    <t>2454204.4342 </t>
  </si>
  <si>
    <t> 13.04.2007 22:25 </t>
  </si>
  <si>
    <t>4758.5</t>
  </si>
  <si>
    <t> -0.0005 </t>
  </si>
  <si>
    <t> U.Schmidt </t>
  </si>
  <si>
    <t>BAVM 186 </t>
  </si>
  <si>
    <t>2454204.6116 </t>
  </si>
  <si>
    <t> 14.04.2007 02:40 </t>
  </si>
  <si>
    <t>4759</t>
  </si>
  <si>
    <t> -0.0021 </t>
  </si>
  <si>
    <t>2454217.5082 </t>
  </si>
  <si>
    <t> 27.04.2007 00:11 </t>
  </si>
  <si>
    <t>4795</t>
  </si>
  <si>
    <t> 0.0008 </t>
  </si>
  <si>
    <t>2454223.4189 </t>
  </si>
  <si>
    <t> 02.05.2007 22:03 </t>
  </si>
  <si>
    <t>4811.5</t>
  </si>
  <si>
    <t> 0.0019 </t>
  </si>
  <si>
    <t>2454500.6311 </t>
  </si>
  <si>
    <t> 04.02.2008 03:08 </t>
  </si>
  <si>
    <t>5585.5</t>
  </si>
  <si>
    <t> 0.0009 </t>
  </si>
  <si>
    <t>2454587.4809 </t>
  </si>
  <si>
    <t> 30.04.2008 23:32 </t>
  </si>
  <si>
    <t>5828</t>
  </si>
  <si>
    <t> -0.0023 </t>
  </si>
  <si>
    <t> D.Çakan &amp; G.Varol </t>
  </si>
  <si>
    <t>IBVS 5887 </t>
  </si>
  <si>
    <t>2454597.5158 </t>
  </si>
  <si>
    <t> 11.05.2008 00:22 </t>
  </si>
  <si>
    <t>5856</t>
  </si>
  <si>
    <t> 0.0042 </t>
  </si>
  <si>
    <t>BAVM 201 </t>
  </si>
  <si>
    <t>2454616.4969 </t>
  </si>
  <si>
    <t> 29.05.2008 23:55 </t>
  </si>
  <si>
    <t>5909</t>
  </si>
  <si>
    <t> A.Elmasli &amp; T.Yilmaz </t>
  </si>
  <si>
    <t>2454647.4809 </t>
  </si>
  <si>
    <t> 29.06.2008 23:32 </t>
  </si>
  <si>
    <t>5995.5</t>
  </si>
  <si>
    <t> 0.0064 </t>
  </si>
  <si>
    <t> S.Eryilmaz &amp; H.Gürsoytrak </t>
  </si>
  <si>
    <t>2454662.5167 </t>
  </si>
  <si>
    <t> 15.07.2008 00:24 </t>
  </si>
  <si>
    <t>6037.5</t>
  </si>
  <si>
    <t> -0.0004 </t>
  </si>
  <si>
    <t> T.Kiliçoglu &amp; G.Karagöz </t>
  </si>
  <si>
    <t>2454673.4412 </t>
  </si>
  <si>
    <t> 25.07.2008 22:35 </t>
  </si>
  <si>
    <t>6068</t>
  </si>
  <si>
    <t> 0.0003 </t>
  </si>
  <si>
    <t>BAVM 203 </t>
  </si>
  <si>
    <t>2454901.9444 </t>
  </si>
  <si>
    <t> 11.03.2009 10:39 </t>
  </si>
  <si>
    <t>6706</t>
  </si>
  <si>
    <t> R.Nelson </t>
  </si>
  <si>
    <t>IBVS 5929 </t>
  </si>
  <si>
    <t>2454912.5088 </t>
  </si>
  <si>
    <t> 22.03.2009 00:12 </t>
  </si>
  <si>
    <t>6735.5</t>
  </si>
  <si>
    <t> -0.0017 </t>
  </si>
  <si>
    <t>2454929.5190 </t>
  </si>
  <si>
    <t> 08.04.2009 00:27 </t>
  </si>
  <si>
    <t>6783</t>
  </si>
  <si>
    <t> -0.0039 </t>
  </si>
  <si>
    <t>2454934.3612 </t>
  </si>
  <si>
    <t> 12.04.2009 20:40 </t>
  </si>
  <si>
    <t>6796.5</t>
  </si>
  <si>
    <t> 0.0032 </t>
  </si>
  <si>
    <t>BAVM 209 </t>
  </si>
  <si>
    <t>2454938.476 </t>
  </si>
  <si>
    <t> 16.04.2009 23:25 </t>
  </si>
  <si>
    <t>6808</t>
  </si>
  <si>
    <t> -0.001 </t>
  </si>
  <si>
    <t> G.Marino et al. </t>
  </si>
  <si>
    <t>IBVS 5917 </t>
  </si>
  <si>
    <t>2454947.4281 </t>
  </si>
  <si>
    <t> 25.04.2009 22:16 </t>
  </si>
  <si>
    <t>6833</t>
  </si>
  <si>
    <t> -0.0026 </t>
  </si>
  <si>
    <t>2454947.4289 </t>
  </si>
  <si>
    <t> 25.04.2009 22:17 </t>
  </si>
  <si>
    <t> -0.0018 </t>
  </si>
  <si>
    <t> L.Šmelcer </t>
  </si>
  <si>
    <t>OEJV 0107 </t>
  </si>
  <si>
    <t>2454947.4324 </t>
  </si>
  <si>
    <t> 25.04.2009 22:22 </t>
  </si>
  <si>
    <t> 0.0017 </t>
  </si>
  <si>
    <t>2454959.4292 </t>
  </si>
  <si>
    <t> 07.05.2009 22:18 </t>
  </si>
  <si>
    <t>6866.5</t>
  </si>
  <si>
    <t> 0.0002 </t>
  </si>
  <si>
    <t>2455049.4928 </t>
  </si>
  <si>
    <t> 05.08.2009 23:49 </t>
  </si>
  <si>
    <t>7118</t>
  </si>
  <si>
    <t> -0.0126 </t>
  </si>
  <si>
    <t> P.Frank </t>
  </si>
  <si>
    <t>BAVM 212 </t>
  </si>
  <si>
    <t>2455064.3678 </t>
  </si>
  <si>
    <t> 20.08.2009 20:49 </t>
  </si>
  <si>
    <t> -0.0011 </t>
  </si>
  <si>
    <t>IBVS 5980 </t>
  </si>
  <si>
    <t>2455279.4400 </t>
  </si>
  <si>
    <t> 23.03.2010 22:33 </t>
  </si>
  <si>
    <t> -0.0020 </t>
  </si>
  <si>
    <t> M.Lehky </t>
  </si>
  <si>
    <t>OEJV 0137 </t>
  </si>
  <si>
    <t>2455306.4839 </t>
  </si>
  <si>
    <t> 19.04.2010 23:36 </t>
  </si>
  <si>
    <t> 0.0011 </t>
  </si>
  <si>
    <t>2455306.4848 </t>
  </si>
  <si>
    <t> 19.04.2010 23:38 </t>
  </si>
  <si>
    <t> 0.0020 </t>
  </si>
  <si>
    <t>2455314.5377 </t>
  </si>
  <si>
    <t> 28.04.2010 00:54 </t>
  </si>
  <si>
    <t> -0.0036 </t>
  </si>
  <si>
    <t>BAVM 214 </t>
  </si>
  <si>
    <t>2455375.4291 </t>
  </si>
  <si>
    <t> 27.06.2010 22:17 </t>
  </si>
  <si>
    <t>2455602.67915 </t>
  </si>
  <si>
    <t> 10.02.2011 04:17 </t>
  </si>
  <si>
    <t> 0.00074 </t>
  </si>
  <si>
    <t>OEJV 0160 </t>
  </si>
  <si>
    <t>2455618.61431 </t>
  </si>
  <si>
    <t> 26.02.2011 02:44 </t>
  </si>
  <si>
    <t> -0.00208 </t>
  </si>
  <si>
    <t>2455655.5047 </t>
  </si>
  <si>
    <t> 04.04.2011 00:06 </t>
  </si>
  <si>
    <t>IBVS 6044 </t>
  </si>
  <si>
    <t>2455658.9126 </t>
  </si>
  <si>
    <t> 07.04.2011 09:54 </t>
  </si>
  <si>
    <t> 0.0036 </t>
  </si>
  <si>
    <t>IBVS 6018 </t>
  </si>
  <si>
    <t>2455659.4435 </t>
  </si>
  <si>
    <t> 07.04.2011 22:38 </t>
  </si>
  <si>
    <t> -0.0028 </t>
  </si>
  <si>
    <t>BAVM 220 </t>
  </si>
  <si>
    <t>2455669.4722 </t>
  </si>
  <si>
    <t> 17.04.2011 23:19 </t>
  </si>
  <si>
    <t>2455687.38166 </t>
  </si>
  <si>
    <t> 05.05.2011 21:09 </t>
  </si>
  <si>
    <t> -0.00081 </t>
  </si>
  <si>
    <t>2455687.38196 </t>
  </si>
  <si>
    <t> 05.05.2011 21:10 </t>
  </si>
  <si>
    <t> -0.00051 </t>
  </si>
  <si>
    <t>2455687.38256 </t>
  </si>
  <si>
    <t> 0.00009 </t>
  </si>
  <si>
    <t>2455984.65227 </t>
  </si>
  <si>
    <t> 27.02.2012 03:39 </t>
  </si>
  <si>
    <t> -0.00026 </t>
  </si>
  <si>
    <t>2456002.56171 </t>
  </si>
  <si>
    <t> 16.03.2012 01:28 </t>
  </si>
  <si>
    <t> 0.00134 </t>
  </si>
  <si>
    <t>2456002.56271 </t>
  </si>
  <si>
    <t> 16.03.2012 01:30 </t>
  </si>
  <si>
    <t> 0.00234 </t>
  </si>
  <si>
    <t>2456009.9040 </t>
  </si>
  <si>
    <t> 23.03.2012 09:41 </t>
  </si>
  <si>
    <t> 0.0014 </t>
  </si>
  <si>
    <t>IBVS 6050 </t>
  </si>
  <si>
    <t>2456010.62108 </t>
  </si>
  <si>
    <t> 24.03.2012 02:54 </t>
  </si>
  <si>
    <t> 0.00218 </t>
  </si>
  <si>
    <t>2456023.872 </t>
  </si>
  <si>
    <t> 06.04.2012 08:55 </t>
  </si>
  <si>
    <t> 0.001 </t>
  </si>
  <si>
    <t>c</t>
  </si>
  <si>
    <t>2456177.3396 </t>
  </si>
  <si>
    <t> 06.09.2012 20:09 </t>
  </si>
  <si>
    <t> -0.0012 </t>
  </si>
  <si>
    <t>2456374.8648 </t>
  </si>
  <si>
    <t> 23.03.2013 08:45 </t>
  </si>
  <si>
    <t> 0.0005 </t>
  </si>
  <si>
    <t>IBVS 6092 </t>
  </si>
  <si>
    <t>2456400.46774 </t>
  </si>
  <si>
    <t> 17.04.2013 23:13 </t>
  </si>
  <si>
    <t> -0.00472 </t>
  </si>
  <si>
    <t>2456457.41935 </t>
  </si>
  <si>
    <t> 13.06.2013 22:03 </t>
  </si>
  <si>
    <t> -0.00003 </t>
  </si>
  <si>
    <t>2456457.41972 </t>
  </si>
  <si>
    <t> 13.06.2013 22:04 </t>
  </si>
  <si>
    <t> 0.00034 </t>
  </si>
  <si>
    <t>2456457.4199 </t>
  </si>
  <si>
    <t>2456506.4867 </t>
  </si>
  <si>
    <t> 01.08.2013 23:40 </t>
  </si>
  <si>
    <t> -0.0001 </t>
  </si>
  <si>
    <t>BAVM 232 </t>
  </si>
  <si>
    <t>Robb R M</t>
  </si>
  <si>
    <t>I,3346,I,3346,,</t>
  </si>
  <si>
    <t>s</t>
  </si>
  <si>
    <t>Agerer Franz</t>
  </si>
  <si>
    <t>D,0060,D,0060,,</t>
  </si>
  <si>
    <t>D,0062,D,0062,,</t>
  </si>
  <si>
    <t>D,0080,I,4222,,</t>
  </si>
  <si>
    <t>ccd</t>
  </si>
  <si>
    <t>D,0117,I,4711,,</t>
  </si>
  <si>
    <t>BV</t>
  </si>
  <si>
    <t>D,0128,I,4912,,EMI 9781A</t>
  </si>
  <si>
    <t>D,0152,I,5296,,EMI 9781A</t>
  </si>
  <si>
    <t>Diethelm Roger</t>
  </si>
  <si>
    <t>B,0125,B,0125,,</t>
  </si>
  <si>
    <t>Dvorak S W</t>
  </si>
  <si>
    <t>I,5603,,,,</t>
  </si>
  <si>
    <t>D,0173,I,5657,,</t>
  </si>
  <si>
    <t>VRI</t>
  </si>
  <si>
    <t>Pribulla Theodor</t>
  </si>
  <si>
    <t>I,5668,,,,G1</t>
  </si>
  <si>
    <t>Sobotka Petr</t>
  </si>
  <si>
    <t>I,5809,,,,INTEGRAL OMC</t>
  </si>
  <si>
    <t>I,5677,,,,</t>
  </si>
  <si>
    <t>D,0178,I,5731,,</t>
  </si>
  <si>
    <t>Jungbluth Helmut</t>
  </si>
  <si>
    <t>Pribulla Theo</t>
  </si>
  <si>
    <t>I,5777,,,,50cmNewton</t>
  </si>
  <si>
    <t>Parimucha Stefan</t>
  </si>
  <si>
    <t>I,5777,,,,26cmNewton</t>
  </si>
  <si>
    <t>Parimucha S</t>
  </si>
  <si>
    <t>I,5898,,,,256mm Newton</t>
  </si>
  <si>
    <t>Schmidt U</t>
  </si>
  <si>
    <t>D,0186,I,5802,,ST-7</t>
  </si>
  <si>
    <t>D,0186,I,5802,,ST-6</t>
  </si>
  <si>
    <t>Karafil D</t>
  </si>
  <si>
    <t>I,5887,,,,</t>
  </si>
  <si>
    <t>D,0201,I,5874,,Sigma 1603</t>
  </si>
  <si>
    <t>Elmasli A</t>
  </si>
  <si>
    <t>Eryilmaz S</t>
  </si>
  <si>
    <t>Kilicoglu T</t>
  </si>
  <si>
    <t>Jungbluth H</t>
  </si>
  <si>
    <t>D,0203,I,5889,,ST-7</t>
  </si>
  <si>
    <t>Nelson Robert</t>
  </si>
  <si>
    <t>I,5929,,,,ST-7XME</t>
  </si>
  <si>
    <t>D,0209,I,5918,,Sig 1603</t>
  </si>
  <si>
    <t>Salvaggio F</t>
  </si>
  <si>
    <t>I,5917,,,,SC23/ST7</t>
  </si>
  <si>
    <t>I,5898,,,,280mm Newton</t>
  </si>
  <si>
    <t xml:space="preserve"> -Ir</t>
  </si>
  <si>
    <t>Frank Peter</t>
  </si>
  <si>
    <t>D,0212,I,5941,,Sigma 1603</t>
  </si>
  <si>
    <t>I,5980,,,,265mm+MeadeD</t>
  </si>
  <si>
    <t>D,0214,I,5959,,Sigma 1603</t>
  </si>
  <si>
    <t>D,0214,I,5959,,ST-7</t>
  </si>
  <si>
    <t>I,6044,,,,K1-M</t>
  </si>
  <si>
    <t>I,6018,,,,ST-7XE</t>
  </si>
  <si>
    <t>D,0220,I,6010,,Sigma 403</t>
  </si>
  <si>
    <t>I,6050,,,,</t>
  </si>
  <si>
    <t>I,6044,,,,K1-G</t>
  </si>
  <si>
    <t>I,6092,,,,</t>
  </si>
  <si>
    <t>D,0232,I,6084,,ST-7</t>
  </si>
  <si>
    <t>Smelcer Ladislav</t>
  </si>
  <si>
    <t>C,0036,E,0107,,280/1765 ST7</t>
  </si>
  <si>
    <t>Lehky M</t>
  </si>
  <si>
    <t>C,0037,E,0137,,400mm+ST7</t>
  </si>
  <si>
    <t>Smelcer L</t>
  </si>
  <si>
    <t>C,0037,E,0137,,280mm+ST7</t>
  </si>
  <si>
    <t>Lehky M.</t>
  </si>
  <si>
    <t>C,0038,E,0160,,25cm+ST7</t>
  </si>
  <si>
    <t>Smelcer L.</t>
  </si>
  <si>
    <t>C,0038,E,0160,,28cm+G2</t>
  </si>
  <si>
    <t>C,0038,E,0160,,35cm+G2</t>
  </si>
  <si>
    <t>C,0038,E,0165,,25cm+ST7</t>
  </si>
  <si>
    <t>C,0038,E,0160,,25cm+G2</t>
  </si>
  <si>
    <t>s5</t>
  </si>
  <si>
    <t>s6</t>
  </si>
  <si>
    <t>IBVS 6149</t>
  </si>
  <si>
    <t>OEJV 0165</t>
  </si>
  <si>
    <t>OEJV 0168</t>
  </si>
  <si>
    <t>IBVS 6154</t>
  </si>
  <si>
    <t>IBVS 6157</t>
  </si>
  <si>
    <t>IBVS 6167</t>
  </si>
  <si>
    <t>OEJV 0179</t>
  </si>
  <si>
    <t>IBVS 6234</t>
  </si>
  <si>
    <t>IBVS 6225</t>
  </si>
  <si>
    <t>RHN 2019</t>
  </si>
  <si>
    <t>RHN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</si>
</sst>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\(&quot;$&quot;#,##0\)"/>
    <numFmt numFmtId="176" formatCode="0.E+00"/>
    <numFmt numFmtId="177" formatCode="0.0%"/>
    <numFmt numFmtId="180" formatCode="0.0000"/>
  </numFmts>
  <fonts count="5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i/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b/>
      <sz val="10"/>
      <color indexed="16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8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3" borderId="0" applyNumberFormat="0" applyBorder="0" applyAlignment="0" applyProtection="0"/>
    <xf numFmtId="0" fontId="35" fillId="20" borderId="1" applyNumberFormat="0" applyAlignment="0" applyProtection="0"/>
    <xf numFmtId="0" fontId="36" fillId="21" borderId="2" applyNumberFormat="0" applyAlignment="0" applyProtection="0"/>
    <xf numFmtId="3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2" fontId="46" fillId="0" borderId="0" applyFont="0" applyFill="0" applyBorder="0" applyAlignment="0" applyProtection="0"/>
    <xf numFmtId="0" fontId="3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9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0" fillId="7" borderId="1" applyNumberFormat="0" applyAlignment="0" applyProtection="0"/>
    <xf numFmtId="0" fontId="41" fillId="0" borderId="4" applyNumberFormat="0" applyFill="0" applyAlignment="0" applyProtection="0"/>
    <xf numFmtId="0" fontId="42" fillId="22" borderId="0" applyNumberFormat="0" applyBorder="0" applyAlignment="0" applyProtection="0"/>
    <xf numFmtId="0" fontId="6" fillId="0" borderId="0"/>
    <xf numFmtId="0" fontId="10" fillId="0" borderId="0"/>
    <xf numFmtId="0" fontId="10" fillId="23" borderId="5" applyNumberFormat="0" applyFont="0" applyAlignment="0" applyProtection="0"/>
    <xf numFmtId="0" fontId="43" fillId="20" borderId="6" applyNumberFormat="0" applyAlignment="0" applyProtection="0"/>
    <xf numFmtId="0" fontId="44" fillId="0" borderId="0" applyNumberFormat="0" applyFill="0" applyBorder="0" applyAlignment="0" applyProtection="0"/>
    <xf numFmtId="0" fontId="46" fillId="0" borderId="7" applyNumberFormat="0" applyFont="0" applyFill="0" applyAlignment="0" applyProtection="0"/>
    <xf numFmtId="0" fontId="45" fillId="0" borderId="0" applyNumberFormat="0" applyFill="0" applyBorder="0" applyAlignment="0" applyProtection="0"/>
  </cellStyleXfs>
  <cellXfs count="180"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4" fillId="0" borderId="8" xfId="0" applyFont="1" applyBorder="1" applyAlignment="1">
      <alignment horizontal="center"/>
    </xf>
    <xf numFmtId="0" fontId="9" fillId="0" borderId="0" xfId="0" applyFont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3" fillId="0" borderId="8" xfId="0" applyFont="1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/>
    <xf numFmtId="0" fontId="13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1" fillId="0" borderId="0" xfId="0" applyFont="1" applyAlignment="1"/>
    <xf numFmtId="0" fontId="14" fillId="0" borderId="0" xfId="0" applyFont="1" applyAlignment="1"/>
    <xf numFmtId="14" fontId="10" fillId="0" borderId="0" xfId="0" applyNumberFormat="1" applyFont="1" applyAlignme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>
      <alignment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/>
    </xf>
    <xf numFmtId="0" fontId="7" fillId="0" borderId="16" xfId="0" applyFont="1" applyBorder="1" applyAlignment="1"/>
    <xf numFmtId="0" fontId="7" fillId="0" borderId="17" xfId="0" applyFont="1" applyBorder="1" applyAlignment="1"/>
    <xf numFmtId="0" fontId="10" fillId="0" borderId="0" xfId="0" applyFont="1" applyBorder="1" applyAlignment="1"/>
    <xf numFmtId="0" fontId="16" fillId="0" borderId="0" xfId="0" applyFont="1">
      <alignment vertical="top"/>
    </xf>
    <xf numFmtId="0" fontId="7" fillId="0" borderId="0" xfId="0" applyFont="1">
      <alignment vertical="top"/>
    </xf>
    <xf numFmtId="0" fontId="18" fillId="0" borderId="0" xfId="0" applyFont="1">
      <alignment vertical="top"/>
    </xf>
    <xf numFmtId="0" fontId="7" fillId="0" borderId="0" xfId="0" applyFont="1" applyAlignment="1">
      <alignment horizontal="center"/>
    </xf>
    <xf numFmtId="0" fontId="7" fillId="0" borderId="18" xfId="0" applyFont="1" applyBorder="1">
      <alignment vertical="top"/>
    </xf>
    <xf numFmtId="0" fontId="19" fillId="0" borderId="19" xfId="0" applyFont="1" applyBorder="1">
      <alignment vertical="top"/>
    </xf>
    <xf numFmtId="0" fontId="9" fillId="0" borderId="9" xfId="0" applyFont="1" applyBorder="1">
      <alignment vertical="top"/>
    </xf>
    <xf numFmtId="176" fontId="9" fillId="0" borderId="9" xfId="0" applyNumberFormat="1" applyFont="1" applyBorder="1" applyAlignment="1">
      <alignment horizontal="center"/>
    </xf>
    <xf numFmtId="177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20" xfId="0" applyFont="1" applyBorder="1">
      <alignment vertical="top"/>
    </xf>
    <xf numFmtId="0" fontId="19" fillId="0" borderId="21" xfId="0" applyFont="1" applyBorder="1">
      <alignment vertical="top"/>
    </xf>
    <xf numFmtId="0" fontId="9" fillId="0" borderId="10" xfId="0" applyFont="1" applyBorder="1">
      <alignment vertical="top"/>
    </xf>
    <xf numFmtId="176" fontId="9" fillId="0" borderId="10" xfId="0" applyNumberFormat="1" applyFont="1" applyBorder="1" applyAlignment="1">
      <alignment horizontal="center"/>
    </xf>
    <xf numFmtId="0" fontId="7" fillId="0" borderId="22" xfId="0" applyFont="1" applyBorder="1">
      <alignment vertical="top"/>
    </xf>
    <xf numFmtId="0" fontId="19" fillId="0" borderId="23" xfId="0" applyFont="1" applyBorder="1">
      <alignment vertical="top"/>
    </xf>
    <xf numFmtId="0" fontId="9" fillId="0" borderId="11" xfId="0" applyFont="1" applyBorder="1">
      <alignment vertical="top"/>
    </xf>
    <xf numFmtId="176" fontId="9" fillId="0" borderId="11" xfId="0" applyNumberFormat="1" applyFont="1" applyBorder="1" applyAlignment="1">
      <alignment horizontal="center"/>
    </xf>
    <xf numFmtId="0" fontId="18" fillId="0" borderId="8" xfId="0" applyFont="1" applyBorder="1">
      <alignment vertical="top"/>
    </xf>
    <xf numFmtId="0" fontId="0" fillId="0" borderId="8" xfId="0" applyBorder="1">
      <alignment vertical="top"/>
    </xf>
    <xf numFmtId="0" fontId="7" fillId="0" borderId="0" xfId="0" applyFont="1" applyFill="1" applyBorder="1">
      <alignment vertical="top"/>
    </xf>
    <xf numFmtId="0" fontId="19" fillId="0" borderId="0" xfId="0" applyFont="1">
      <alignment vertical="top"/>
    </xf>
    <xf numFmtId="176" fontId="9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0" fontId="15" fillId="0" borderId="0" xfId="0" applyFont="1">
      <alignment vertical="top"/>
    </xf>
    <xf numFmtId="177" fontId="15" fillId="0" borderId="0" xfId="0" applyNumberFormat="1" applyFont="1">
      <alignment vertical="top"/>
    </xf>
    <xf numFmtId="10" fontId="15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9" fillId="0" borderId="0" xfId="0" applyFont="1" applyFill="1">
      <alignment vertical="top"/>
    </xf>
    <xf numFmtId="0" fontId="20" fillId="0" borderId="0" xfId="0" applyFont="1" applyAlignment="1">
      <alignment horizontal="center"/>
    </xf>
    <xf numFmtId="0" fontId="21" fillId="0" borderId="0" xfId="0" applyFont="1">
      <alignment vertical="top"/>
    </xf>
    <xf numFmtId="0" fontId="22" fillId="0" borderId="0" xfId="0" applyFont="1" applyAlignment="1">
      <alignment horizontal="center"/>
    </xf>
    <xf numFmtId="0" fontId="10" fillId="0" borderId="0" xfId="0" applyFont="1">
      <alignment vertical="top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0" fillId="24" borderId="5" xfId="0" applyFont="1" applyFill="1" applyBorder="1">
      <alignment vertical="top"/>
    </xf>
    <xf numFmtId="0" fontId="9" fillId="0" borderId="24" xfId="0" applyFont="1" applyFill="1" applyBorder="1">
      <alignment vertical="top"/>
    </xf>
    <xf numFmtId="0" fontId="9" fillId="0" borderId="0" xfId="0" applyFont="1">
      <alignment vertical="top"/>
    </xf>
    <xf numFmtId="0" fontId="9" fillId="0" borderId="0" xfId="0" applyNumberFormat="1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0" fillId="0" borderId="0" xfId="0" applyBorder="1" applyAlignment="1"/>
    <xf numFmtId="0" fontId="23" fillId="0" borderId="0" xfId="0" applyFont="1" applyAlignment="1">
      <alignment horizontal="left" vertical="center" wrapText="1"/>
    </xf>
    <xf numFmtId="0" fontId="23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0" fontId="12" fillId="0" borderId="0" xfId="0" applyFont="1">
      <alignment vertical="top"/>
    </xf>
    <xf numFmtId="0" fontId="20" fillId="0" borderId="0" xfId="0" applyFont="1">
      <alignment vertical="top"/>
    </xf>
    <xf numFmtId="0" fontId="11" fillId="0" borderId="0" xfId="0" applyFont="1">
      <alignment vertical="top"/>
    </xf>
    <xf numFmtId="22" fontId="9" fillId="0" borderId="0" xfId="0" applyNumberFormat="1" applyFont="1">
      <alignment vertical="top"/>
    </xf>
    <xf numFmtId="0" fontId="13" fillId="0" borderId="0" xfId="0" applyFont="1">
      <alignment vertical="top"/>
    </xf>
    <xf numFmtId="0" fontId="20" fillId="0" borderId="0" xfId="0" applyFont="1" applyAlignment="1" applyProtection="1">
      <alignment horizontal="left"/>
      <protection locked="0"/>
    </xf>
    <xf numFmtId="10" fontId="7" fillId="0" borderId="0" xfId="0" applyNumberFormat="1" applyFont="1" applyFill="1" applyBorder="1">
      <alignment vertical="top"/>
    </xf>
    <xf numFmtId="0" fontId="25" fillId="0" borderId="0" xfId="0" applyFont="1">
      <alignment vertical="top"/>
    </xf>
    <xf numFmtId="0" fontId="20" fillId="24" borderId="24" xfId="0" applyFont="1" applyFill="1" applyBorder="1">
      <alignment vertical="top"/>
    </xf>
    <xf numFmtId="0" fontId="9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0" fillId="0" borderId="8" xfId="0" applyFont="1" applyBorder="1" applyAlignment="1"/>
    <xf numFmtId="0" fontId="26" fillId="0" borderId="0" xfId="0" applyFont="1">
      <alignment vertical="top"/>
    </xf>
    <xf numFmtId="0" fontId="5" fillId="0" borderId="8" xfId="0" applyFont="1" applyBorder="1" applyAlignment="1"/>
    <xf numFmtId="0" fontId="15" fillId="0" borderId="0" xfId="0" applyFont="1" applyAlignment="1"/>
    <xf numFmtId="0" fontId="5" fillId="0" borderId="25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NumberFormat="1" applyFont="1" applyAlignment="1">
      <alignment horizontal="left" vertical="center"/>
    </xf>
    <xf numFmtId="0" fontId="28" fillId="0" borderId="8" xfId="0" applyFont="1" applyBorder="1" applyAlignment="1">
      <alignment horizontal="center"/>
    </xf>
    <xf numFmtId="0" fontId="28" fillId="0" borderId="0" xfId="0" applyFont="1" applyAlignment="1"/>
    <xf numFmtId="0" fontId="0" fillId="0" borderId="20" xfId="0" applyFill="1" applyBorder="1" applyAlignment="1"/>
    <xf numFmtId="0" fontId="0" fillId="0" borderId="0" xfId="0" applyFill="1" applyBorder="1" applyAlignment="1"/>
    <xf numFmtId="0" fontId="18" fillId="0" borderId="0" xfId="0" applyFont="1" applyBorder="1" applyAlignment="1"/>
    <xf numFmtId="0" fontId="14" fillId="0" borderId="8" xfId="0" applyFont="1" applyBorder="1" applyAlignment="1"/>
    <xf numFmtId="0" fontId="10" fillId="0" borderId="8" xfId="0" applyFont="1" applyBorder="1" applyAlignment="1">
      <alignment horizontal="left"/>
    </xf>
    <xf numFmtId="14" fontId="10" fillId="0" borderId="8" xfId="0" applyNumberFormat="1" applyFont="1" applyBorder="1" applyAlignment="1"/>
    <xf numFmtId="0" fontId="22" fillId="0" borderId="0" xfId="0" applyFont="1" applyAlignment="1"/>
    <xf numFmtId="0" fontId="10" fillId="0" borderId="0" xfId="0" applyFont="1" applyAlignment="1">
      <alignment horizontal="center"/>
    </xf>
    <xf numFmtId="180" fontId="5" fillId="0" borderId="0" xfId="0" applyNumberFormat="1" applyFont="1" applyAlignment="1">
      <alignment horizontal="left"/>
    </xf>
    <xf numFmtId="0" fontId="0" fillId="0" borderId="0" xfId="0" applyAlignment="1">
      <alignment horizontal="center" vertical="top"/>
    </xf>
    <xf numFmtId="0" fontId="13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31" fillId="0" borderId="25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0" fillId="0" borderId="20" xfId="0" applyBorder="1" applyAlignment="1">
      <alignment horizontal="center"/>
    </xf>
    <xf numFmtId="0" fontId="0" fillId="0" borderId="21" xfId="0" applyBorder="1">
      <alignment vertical="top"/>
    </xf>
    <xf numFmtId="0" fontId="24" fillId="0" borderId="0" xfId="38" applyAlignment="1" applyProtection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>
      <alignment vertical="top"/>
    </xf>
    <xf numFmtId="0" fontId="0" fillId="0" borderId="0" xfId="0" quotePrefix="1">
      <alignment vertical="top"/>
    </xf>
    <xf numFmtId="0" fontId="5" fillId="25" borderId="26" xfId="0" applyFont="1" applyFill="1" applyBorder="1" applyAlignment="1">
      <alignment horizontal="left" vertical="top" wrapText="1" indent="1"/>
    </xf>
    <xf numFmtId="0" fontId="5" fillId="25" borderId="26" xfId="0" applyFont="1" applyFill="1" applyBorder="1" applyAlignment="1">
      <alignment horizontal="center" vertical="top" wrapText="1"/>
    </xf>
    <xf numFmtId="0" fontId="5" fillId="25" borderId="26" xfId="0" applyFont="1" applyFill="1" applyBorder="1" applyAlignment="1">
      <alignment horizontal="right" vertical="top" wrapText="1"/>
    </xf>
    <xf numFmtId="0" fontId="24" fillId="25" borderId="26" xfId="38" applyFill="1" applyBorder="1" applyAlignment="1" applyProtection="1">
      <alignment horizontal="right" vertical="top" wrapText="1"/>
    </xf>
    <xf numFmtId="0" fontId="16" fillId="0" borderId="0" xfId="0" applyFont="1" applyAlignment="1">
      <alignment horizontal="left"/>
    </xf>
    <xf numFmtId="0" fontId="0" fillId="26" borderId="0" xfId="0" applyFill="1">
      <alignment vertical="top"/>
    </xf>
    <xf numFmtId="0" fontId="5" fillId="25" borderId="26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26" fillId="0" borderId="0" xfId="0" applyFont="1" applyAlignment="1"/>
    <xf numFmtId="0" fontId="31" fillId="0" borderId="0" xfId="0" applyFont="1" applyAlignment="1">
      <alignment horizontal="left"/>
    </xf>
    <xf numFmtId="0" fontId="5" fillId="0" borderId="25" xfId="0" applyFont="1" applyBorder="1" applyAlignment="1">
      <alignment horizontal="left" vertical="center"/>
    </xf>
    <xf numFmtId="0" fontId="31" fillId="0" borderId="0" xfId="0" applyFont="1" applyAlignment="1">
      <alignment horizontal="center"/>
    </xf>
    <xf numFmtId="0" fontId="7" fillId="0" borderId="12" xfId="0" applyFont="1" applyBorder="1" applyAlignment="1"/>
    <xf numFmtId="0" fontId="7" fillId="0" borderId="13" xfId="0" applyFont="1" applyBorder="1" applyAlignment="1"/>
    <xf numFmtId="0" fontId="10" fillId="0" borderId="16" xfId="0" applyFont="1" applyBorder="1" applyAlignment="1"/>
    <xf numFmtId="0" fontId="10" fillId="0" borderId="17" xfId="0" applyFont="1" applyBorder="1" applyAlignment="1"/>
    <xf numFmtId="0" fontId="47" fillId="0" borderId="0" xfId="0" applyFont="1" applyAlignment="1"/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47" fillId="0" borderId="0" xfId="0" applyFont="1">
      <alignment vertical="top"/>
    </xf>
    <xf numFmtId="0" fontId="47" fillId="0" borderId="0" xfId="0" applyFont="1" applyAlignment="1">
      <alignment horizontal="left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left"/>
    </xf>
    <xf numFmtId="0" fontId="47" fillId="0" borderId="0" xfId="43" applyFont="1"/>
    <xf numFmtId="0" fontId="47" fillId="0" borderId="0" xfId="43" applyFont="1" applyAlignment="1">
      <alignment horizontal="center"/>
    </xf>
    <xf numFmtId="0" fontId="47" fillId="0" borderId="0" xfId="43" applyFont="1" applyAlignment="1">
      <alignment horizontal="left"/>
    </xf>
    <xf numFmtId="0" fontId="49" fillId="0" borderId="0" xfId="0" applyFont="1" applyAlignment="1"/>
    <xf numFmtId="0" fontId="50" fillId="0" borderId="0" xfId="42" applyFont="1" applyAlignment="1">
      <alignment horizontal="left" vertical="center"/>
    </xf>
    <xf numFmtId="0" fontId="50" fillId="0" borderId="0" xfId="42" applyFont="1" applyAlignment="1">
      <alignment horizontal="center" vertical="center"/>
    </xf>
    <xf numFmtId="0" fontId="50" fillId="0" borderId="0" xfId="42" applyFont="1" applyAlignment="1">
      <alignment horizontal="lef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V0829 Her - O-C Diagr.</a:t>
            </a:r>
          </a:p>
        </c:rich>
      </c:tx>
      <c:layout>
        <c:manualLayout>
          <c:xMode val="edge"/>
          <c:yMode val="edge"/>
          <c:x val="0.37111801242236025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4596273291926"/>
          <c:y val="0.14328358208955225"/>
          <c:w val="0.81677018633540377"/>
          <c:h val="0.63880597014925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8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1'!$D$21:$D$289</c:f>
                <c:numCache>
                  <c:formatCode>General</c:formatCode>
                  <c:ptCount val="2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  <c:pt idx="29">
                    <c:v>8.0000000000000004E-4</c:v>
                  </c:pt>
                  <c:pt idx="30">
                    <c:v>1E-3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2.0000000000000001E-4</c:v>
                  </c:pt>
                  <c:pt idx="34">
                    <c:v>3.2000000000000002E-3</c:v>
                  </c:pt>
                  <c:pt idx="35">
                    <c:v>2.2000000000000001E-3</c:v>
                  </c:pt>
                  <c:pt idx="36">
                    <c:v>1E-4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1.9E-3</c:v>
                  </c:pt>
                  <c:pt idx="42">
                    <c:v>1.4E-3</c:v>
                  </c:pt>
                  <c:pt idx="43">
                    <c:v>4.4999999999999997E-3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5.0000000000000001E-4</c:v>
                  </c:pt>
                  <c:pt idx="47">
                    <c:v>5.0000000000000001E-3</c:v>
                  </c:pt>
                  <c:pt idx="48">
                    <c:v>2.9999999999999997E-4</c:v>
                  </c:pt>
                  <c:pt idx="49">
                    <c:v>5.9999999999999995E-4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1.8E-3</c:v>
                  </c:pt>
                  <c:pt idx="55">
                    <c:v>2E-3</c:v>
                  </c:pt>
                  <c:pt idx="56">
                    <c:v>8.9999999999999998E-4</c:v>
                  </c:pt>
                  <c:pt idx="57">
                    <c:v>5.0000000000000001E-4</c:v>
                  </c:pt>
                  <c:pt idx="58">
                    <c:v>2.0000000000000001E-4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8.9999999999999998E-4</c:v>
                  </c:pt>
                  <c:pt idx="62">
                    <c:v>6.9999999999999999E-4</c:v>
                  </c:pt>
                  <c:pt idx="63">
                    <c:v>4.1000000000000003E-3</c:v>
                  </c:pt>
                  <c:pt idx="64">
                    <c:v>1.5E-3</c:v>
                  </c:pt>
                  <c:pt idx="65">
                    <c:v>2.0000000000000001E-4</c:v>
                  </c:pt>
                  <c:pt idx="66">
                    <c:v>5.8999999999999999E-3</c:v>
                  </c:pt>
                  <c:pt idx="67">
                    <c:v>2.7000000000000001E-3</c:v>
                  </c:pt>
                  <c:pt idx="68">
                    <c:v>2.0000000000000001E-4</c:v>
                  </c:pt>
                  <c:pt idx="69">
                    <c:v>1E-3</c:v>
                  </c:pt>
                  <c:pt idx="70">
                    <c:v>2.0000000000000001E-4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4.0000000000000002E-4</c:v>
                  </c:pt>
                  <c:pt idx="84">
                    <c:v>0</c:v>
                  </c:pt>
                  <c:pt idx="85">
                    <c:v>0</c:v>
                  </c:pt>
                  <c:pt idx="86">
                    <c:v>2.0000000000000001E-4</c:v>
                  </c:pt>
                  <c:pt idx="87">
                    <c:v>2.0000000000000001E-4</c:v>
                  </c:pt>
                  <c:pt idx="88">
                    <c:v>0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2.0000000000000001E-4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5.0000000000000001E-4</c:v>
                  </c:pt>
                  <c:pt idx="95">
                    <c:v>5.9999999999999995E-4</c:v>
                  </c:pt>
                  <c:pt idx="96">
                    <c:v>2.0000000000000001E-4</c:v>
                  </c:pt>
                  <c:pt idx="97">
                    <c:v>0</c:v>
                  </c:pt>
                  <c:pt idx="98">
                    <c:v>5.0000000000000001E-4</c:v>
                  </c:pt>
                  <c:pt idx="99">
                    <c:v>4.6999999999999999E-4</c:v>
                  </c:pt>
                  <c:pt idx="100">
                    <c:v>0</c:v>
                  </c:pt>
                  <c:pt idx="101">
                    <c:v>5.9999999999999995E-4</c:v>
                  </c:pt>
                  <c:pt idx="102">
                    <c:v>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1.6000000000000001E-3</c:v>
                  </c:pt>
                  <c:pt idx="106">
                    <c:v>1E-4</c:v>
                  </c:pt>
                  <c:pt idx="107">
                    <c:v>1E-3</c:v>
                  </c:pt>
                  <c:pt idx="108">
                    <c:v>2.9999999999999997E-4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2.9999999999999997E-4</c:v>
                  </c:pt>
                  <c:pt idx="112">
                    <c:v>5.0000000000000001E-4</c:v>
                  </c:pt>
                  <c:pt idx="113">
                    <c:v>2.9999999999999997E-4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5.9999999999999995E-4</c:v>
                  </c:pt>
                  <c:pt idx="117">
                    <c:v>2.9999999999999997E-4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8.0000000000000004E-4</c:v>
                  </c:pt>
                  <c:pt idx="121">
                    <c:v>6.9999999999999999E-4</c:v>
                  </c:pt>
                  <c:pt idx="122">
                    <c:v>2.9999999999999997E-4</c:v>
                  </c:pt>
                  <c:pt idx="123">
                    <c:v>4.0000000000000002E-4</c:v>
                  </c:pt>
                  <c:pt idx="124">
                    <c:v>2.0000000000000001E-4</c:v>
                  </c:pt>
                </c:numCache>
              </c:numRef>
            </c:plus>
            <c:minus>
              <c:numRef>
                <c:f>'Active 1'!$D$21:$D$289</c:f>
                <c:numCache>
                  <c:formatCode>General</c:formatCode>
                  <c:ptCount val="2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  <c:pt idx="29">
                    <c:v>8.0000000000000004E-4</c:v>
                  </c:pt>
                  <c:pt idx="30">
                    <c:v>1E-3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2.0000000000000001E-4</c:v>
                  </c:pt>
                  <c:pt idx="34">
                    <c:v>3.2000000000000002E-3</c:v>
                  </c:pt>
                  <c:pt idx="35">
                    <c:v>2.2000000000000001E-3</c:v>
                  </c:pt>
                  <c:pt idx="36">
                    <c:v>1E-4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1.9E-3</c:v>
                  </c:pt>
                  <c:pt idx="42">
                    <c:v>1.4E-3</c:v>
                  </c:pt>
                  <c:pt idx="43">
                    <c:v>4.4999999999999997E-3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5.0000000000000001E-4</c:v>
                  </c:pt>
                  <c:pt idx="47">
                    <c:v>5.0000000000000001E-3</c:v>
                  </c:pt>
                  <c:pt idx="48">
                    <c:v>2.9999999999999997E-4</c:v>
                  </c:pt>
                  <c:pt idx="49">
                    <c:v>5.9999999999999995E-4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1.8E-3</c:v>
                  </c:pt>
                  <c:pt idx="55">
                    <c:v>2E-3</c:v>
                  </c:pt>
                  <c:pt idx="56">
                    <c:v>8.9999999999999998E-4</c:v>
                  </c:pt>
                  <c:pt idx="57">
                    <c:v>5.0000000000000001E-4</c:v>
                  </c:pt>
                  <c:pt idx="58">
                    <c:v>2.0000000000000001E-4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8.9999999999999998E-4</c:v>
                  </c:pt>
                  <c:pt idx="62">
                    <c:v>6.9999999999999999E-4</c:v>
                  </c:pt>
                  <c:pt idx="63">
                    <c:v>4.1000000000000003E-3</c:v>
                  </c:pt>
                  <c:pt idx="64">
                    <c:v>1.5E-3</c:v>
                  </c:pt>
                  <c:pt idx="65">
                    <c:v>2.0000000000000001E-4</c:v>
                  </c:pt>
                  <c:pt idx="66">
                    <c:v>5.8999999999999999E-3</c:v>
                  </c:pt>
                  <c:pt idx="67">
                    <c:v>2.7000000000000001E-3</c:v>
                  </c:pt>
                  <c:pt idx="68">
                    <c:v>2.0000000000000001E-4</c:v>
                  </c:pt>
                  <c:pt idx="69">
                    <c:v>1E-3</c:v>
                  </c:pt>
                  <c:pt idx="70">
                    <c:v>2.0000000000000001E-4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4.0000000000000002E-4</c:v>
                  </c:pt>
                  <c:pt idx="84">
                    <c:v>0</c:v>
                  </c:pt>
                  <c:pt idx="85">
                    <c:v>0</c:v>
                  </c:pt>
                  <c:pt idx="86">
                    <c:v>2.0000000000000001E-4</c:v>
                  </c:pt>
                  <c:pt idx="87">
                    <c:v>2.0000000000000001E-4</c:v>
                  </c:pt>
                  <c:pt idx="88">
                    <c:v>0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2.0000000000000001E-4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5.0000000000000001E-4</c:v>
                  </c:pt>
                  <c:pt idx="95">
                    <c:v>5.9999999999999995E-4</c:v>
                  </c:pt>
                  <c:pt idx="96">
                    <c:v>2.0000000000000001E-4</c:v>
                  </c:pt>
                  <c:pt idx="97">
                    <c:v>0</c:v>
                  </c:pt>
                  <c:pt idx="98">
                    <c:v>5.0000000000000001E-4</c:v>
                  </c:pt>
                  <c:pt idx="99">
                    <c:v>4.6999999999999999E-4</c:v>
                  </c:pt>
                  <c:pt idx="100">
                    <c:v>0</c:v>
                  </c:pt>
                  <c:pt idx="101">
                    <c:v>5.9999999999999995E-4</c:v>
                  </c:pt>
                  <c:pt idx="102">
                    <c:v>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1.6000000000000001E-3</c:v>
                  </c:pt>
                  <c:pt idx="106">
                    <c:v>1E-4</c:v>
                  </c:pt>
                  <c:pt idx="107">
                    <c:v>1E-3</c:v>
                  </c:pt>
                  <c:pt idx="108">
                    <c:v>2.9999999999999997E-4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2.9999999999999997E-4</c:v>
                  </c:pt>
                  <c:pt idx="112">
                    <c:v>5.0000000000000001E-4</c:v>
                  </c:pt>
                  <c:pt idx="113">
                    <c:v>2.9999999999999997E-4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5.9999999999999995E-4</c:v>
                  </c:pt>
                  <c:pt idx="117">
                    <c:v>2.9999999999999997E-4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8.0000000000000004E-4</c:v>
                  </c:pt>
                  <c:pt idx="121">
                    <c:v>6.9999999999999999E-4</c:v>
                  </c:pt>
                  <c:pt idx="122">
                    <c:v>2.9999999999999997E-4</c:v>
                  </c:pt>
                  <c:pt idx="123">
                    <c:v>4.0000000000000002E-4</c:v>
                  </c:pt>
                  <c:pt idx="1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15408.5</c:v>
                </c:pt>
                <c:pt idx="22">
                  <c:v>15428</c:v>
                </c:pt>
                <c:pt idx="23">
                  <c:v>15514.5</c:v>
                </c:pt>
                <c:pt idx="24">
                  <c:v>15525.5</c:v>
                </c:pt>
                <c:pt idx="25">
                  <c:v>15570</c:v>
                </c:pt>
                <c:pt idx="26">
                  <c:v>16143</c:v>
                </c:pt>
                <c:pt idx="27">
                  <c:v>16341</c:v>
                </c:pt>
                <c:pt idx="28">
                  <c:v>16385.5</c:v>
                </c:pt>
                <c:pt idx="29">
                  <c:v>16408</c:v>
                </c:pt>
                <c:pt idx="30">
                  <c:v>16436</c:v>
                </c:pt>
                <c:pt idx="31">
                  <c:v>16454</c:v>
                </c:pt>
                <c:pt idx="32">
                  <c:v>16466.5</c:v>
                </c:pt>
                <c:pt idx="33">
                  <c:v>16609.5</c:v>
                </c:pt>
                <c:pt idx="34">
                  <c:v>17254</c:v>
                </c:pt>
                <c:pt idx="35">
                  <c:v>17458</c:v>
                </c:pt>
                <c:pt idx="36">
                  <c:v>17488.5</c:v>
                </c:pt>
                <c:pt idx="37">
                  <c:v>17491.5</c:v>
                </c:pt>
                <c:pt idx="38">
                  <c:v>17497</c:v>
                </c:pt>
                <c:pt idx="39">
                  <c:v>17541.5</c:v>
                </c:pt>
                <c:pt idx="40">
                  <c:v>18189.5</c:v>
                </c:pt>
                <c:pt idx="41">
                  <c:v>18214.5</c:v>
                </c:pt>
                <c:pt idx="42">
                  <c:v>18215</c:v>
                </c:pt>
                <c:pt idx="43">
                  <c:v>18251</c:v>
                </c:pt>
                <c:pt idx="44">
                  <c:v>18267.5</c:v>
                </c:pt>
                <c:pt idx="45">
                  <c:v>19041.5</c:v>
                </c:pt>
                <c:pt idx="46">
                  <c:v>19284</c:v>
                </c:pt>
                <c:pt idx="47">
                  <c:v>19312</c:v>
                </c:pt>
                <c:pt idx="48">
                  <c:v>19365</c:v>
                </c:pt>
                <c:pt idx="49">
                  <c:v>19451.5</c:v>
                </c:pt>
                <c:pt idx="50">
                  <c:v>19493.5</c:v>
                </c:pt>
                <c:pt idx="51">
                  <c:v>20162</c:v>
                </c:pt>
                <c:pt idx="52">
                  <c:v>20191.5</c:v>
                </c:pt>
                <c:pt idx="53">
                  <c:v>20239</c:v>
                </c:pt>
                <c:pt idx="54">
                  <c:v>20252.5</c:v>
                </c:pt>
                <c:pt idx="55">
                  <c:v>20264</c:v>
                </c:pt>
                <c:pt idx="56">
                  <c:v>20289</c:v>
                </c:pt>
                <c:pt idx="57">
                  <c:v>20289</c:v>
                </c:pt>
                <c:pt idx="58">
                  <c:v>20322.5</c:v>
                </c:pt>
                <c:pt idx="59">
                  <c:v>20615.5</c:v>
                </c:pt>
                <c:pt idx="60">
                  <c:v>21216</c:v>
                </c:pt>
                <c:pt idx="61">
                  <c:v>21291.5</c:v>
                </c:pt>
                <c:pt idx="62">
                  <c:v>21291.5</c:v>
                </c:pt>
                <c:pt idx="63">
                  <c:v>21314</c:v>
                </c:pt>
                <c:pt idx="64">
                  <c:v>21484</c:v>
                </c:pt>
                <c:pt idx="65">
                  <c:v>22275.5</c:v>
                </c:pt>
                <c:pt idx="66">
                  <c:v>22277</c:v>
                </c:pt>
                <c:pt idx="67">
                  <c:v>22305</c:v>
                </c:pt>
                <c:pt idx="68">
                  <c:v>23255.5</c:v>
                </c:pt>
                <c:pt idx="69">
                  <c:v>23294.5</c:v>
                </c:pt>
                <c:pt idx="70">
                  <c:v>24274.5</c:v>
                </c:pt>
                <c:pt idx="71">
                  <c:v>2132</c:v>
                </c:pt>
                <c:pt idx="72">
                  <c:v>2132</c:v>
                </c:pt>
                <c:pt idx="73">
                  <c:v>2243.5</c:v>
                </c:pt>
                <c:pt idx="74">
                  <c:v>2243.5</c:v>
                </c:pt>
                <c:pt idx="75">
                  <c:v>2355</c:v>
                </c:pt>
                <c:pt idx="76">
                  <c:v>2355</c:v>
                </c:pt>
                <c:pt idx="77">
                  <c:v>2914</c:v>
                </c:pt>
                <c:pt idx="78">
                  <c:v>2914</c:v>
                </c:pt>
                <c:pt idx="79">
                  <c:v>3235</c:v>
                </c:pt>
                <c:pt idx="80">
                  <c:v>3235</c:v>
                </c:pt>
                <c:pt idx="81">
                  <c:v>5206</c:v>
                </c:pt>
                <c:pt idx="82">
                  <c:v>12175.5</c:v>
                </c:pt>
                <c:pt idx="83">
                  <c:v>15269.5</c:v>
                </c:pt>
                <c:pt idx="84">
                  <c:v>19524</c:v>
                </c:pt>
                <c:pt idx="85">
                  <c:v>20574</c:v>
                </c:pt>
                <c:pt idx="86">
                  <c:v>22118.5</c:v>
                </c:pt>
                <c:pt idx="87">
                  <c:v>22163</c:v>
                </c:pt>
                <c:pt idx="88">
                  <c:v>22266</c:v>
                </c:pt>
                <c:pt idx="89">
                  <c:v>22355</c:v>
                </c:pt>
                <c:pt idx="90">
                  <c:v>22355</c:v>
                </c:pt>
                <c:pt idx="91">
                  <c:v>22355</c:v>
                </c:pt>
                <c:pt idx="92">
                  <c:v>23185</c:v>
                </c:pt>
                <c:pt idx="93">
                  <c:v>23235</c:v>
                </c:pt>
                <c:pt idx="94">
                  <c:v>23235</c:v>
                </c:pt>
                <c:pt idx="95">
                  <c:v>23257.5</c:v>
                </c:pt>
                <c:pt idx="96">
                  <c:v>23486</c:v>
                </c:pt>
                <c:pt idx="97">
                  <c:v>23723</c:v>
                </c:pt>
                <c:pt idx="98">
                  <c:v>24346</c:v>
                </c:pt>
                <c:pt idx="99">
                  <c:v>24346</c:v>
                </c:pt>
                <c:pt idx="100">
                  <c:v>24346</c:v>
                </c:pt>
                <c:pt idx="101">
                  <c:v>24438</c:v>
                </c:pt>
                <c:pt idx="102">
                  <c:v>24505</c:v>
                </c:pt>
                <c:pt idx="103">
                  <c:v>24505</c:v>
                </c:pt>
                <c:pt idx="104">
                  <c:v>24505</c:v>
                </c:pt>
                <c:pt idx="105">
                  <c:v>24642</c:v>
                </c:pt>
                <c:pt idx="106">
                  <c:v>25362.5</c:v>
                </c:pt>
                <c:pt idx="107">
                  <c:v>25385</c:v>
                </c:pt>
                <c:pt idx="108">
                  <c:v>25410</c:v>
                </c:pt>
                <c:pt idx="109">
                  <c:v>25504.5</c:v>
                </c:pt>
                <c:pt idx="110">
                  <c:v>26312</c:v>
                </c:pt>
                <c:pt idx="111">
                  <c:v>26348</c:v>
                </c:pt>
                <c:pt idx="112">
                  <c:v>26348</c:v>
                </c:pt>
                <c:pt idx="113">
                  <c:v>26388</c:v>
                </c:pt>
                <c:pt idx="114">
                  <c:v>26451</c:v>
                </c:pt>
                <c:pt idx="115">
                  <c:v>26451</c:v>
                </c:pt>
                <c:pt idx="116">
                  <c:v>26699.5</c:v>
                </c:pt>
                <c:pt idx="117">
                  <c:v>27459</c:v>
                </c:pt>
                <c:pt idx="118">
                  <c:v>27459</c:v>
                </c:pt>
                <c:pt idx="119">
                  <c:v>27459</c:v>
                </c:pt>
                <c:pt idx="120">
                  <c:v>27640.5</c:v>
                </c:pt>
                <c:pt idx="121">
                  <c:v>27766</c:v>
                </c:pt>
                <c:pt idx="122">
                  <c:v>28468</c:v>
                </c:pt>
                <c:pt idx="123">
                  <c:v>30280.5</c:v>
                </c:pt>
                <c:pt idx="124">
                  <c:v>31405.5</c:v>
                </c:pt>
              </c:numCache>
            </c:numRef>
          </c:xVal>
          <c:yVal>
            <c:numRef>
              <c:f>'Active 1'!$H$21:$H$989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E8-4B00-A869-459DD25DB54A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  <c:pt idx="29">
                    <c:v>8.0000000000000004E-4</c:v>
                  </c:pt>
                  <c:pt idx="30">
                    <c:v>1E-3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2.0000000000000001E-4</c:v>
                  </c:pt>
                  <c:pt idx="34">
                    <c:v>3.2000000000000002E-3</c:v>
                  </c:pt>
                  <c:pt idx="35">
                    <c:v>2.2000000000000001E-3</c:v>
                  </c:pt>
                  <c:pt idx="36">
                    <c:v>1E-4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1.9E-3</c:v>
                  </c:pt>
                  <c:pt idx="42">
                    <c:v>1.4E-3</c:v>
                  </c:pt>
                  <c:pt idx="43">
                    <c:v>4.4999999999999997E-3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5.0000000000000001E-4</c:v>
                  </c:pt>
                  <c:pt idx="47">
                    <c:v>5.0000000000000001E-3</c:v>
                  </c:pt>
                  <c:pt idx="48">
                    <c:v>2.9999999999999997E-4</c:v>
                  </c:pt>
                  <c:pt idx="49">
                    <c:v>5.9999999999999995E-4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1.8E-3</c:v>
                  </c:pt>
                  <c:pt idx="55">
                    <c:v>2E-3</c:v>
                  </c:pt>
                  <c:pt idx="56">
                    <c:v>8.9999999999999998E-4</c:v>
                  </c:pt>
                  <c:pt idx="57">
                    <c:v>5.0000000000000001E-4</c:v>
                  </c:pt>
                  <c:pt idx="58">
                    <c:v>2.0000000000000001E-4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8.9999999999999998E-4</c:v>
                  </c:pt>
                  <c:pt idx="62">
                    <c:v>6.9999999999999999E-4</c:v>
                  </c:pt>
                  <c:pt idx="63">
                    <c:v>4.1000000000000003E-3</c:v>
                  </c:pt>
                  <c:pt idx="64">
                    <c:v>1.5E-3</c:v>
                  </c:pt>
                  <c:pt idx="65">
                    <c:v>2.0000000000000001E-4</c:v>
                  </c:pt>
                  <c:pt idx="66">
                    <c:v>5.8999999999999999E-3</c:v>
                  </c:pt>
                  <c:pt idx="67">
                    <c:v>2.7000000000000001E-3</c:v>
                  </c:pt>
                  <c:pt idx="68">
                    <c:v>2.0000000000000001E-4</c:v>
                  </c:pt>
                  <c:pt idx="69">
                    <c:v>1E-3</c:v>
                  </c:pt>
                  <c:pt idx="70">
                    <c:v>2.0000000000000001E-4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4.0000000000000002E-4</c:v>
                  </c:pt>
                  <c:pt idx="84">
                    <c:v>0</c:v>
                  </c:pt>
                  <c:pt idx="85">
                    <c:v>0</c:v>
                  </c:pt>
                  <c:pt idx="86">
                    <c:v>2.0000000000000001E-4</c:v>
                  </c:pt>
                  <c:pt idx="87">
                    <c:v>2.0000000000000001E-4</c:v>
                  </c:pt>
                  <c:pt idx="88">
                    <c:v>0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2.0000000000000001E-4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5.0000000000000001E-4</c:v>
                  </c:pt>
                  <c:pt idx="95">
                    <c:v>5.9999999999999995E-4</c:v>
                  </c:pt>
                  <c:pt idx="96">
                    <c:v>2.0000000000000001E-4</c:v>
                  </c:pt>
                  <c:pt idx="97">
                    <c:v>0</c:v>
                  </c:pt>
                  <c:pt idx="98">
                    <c:v>5.0000000000000001E-4</c:v>
                  </c:pt>
                  <c:pt idx="99">
                    <c:v>4.6999999999999999E-4</c:v>
                  </c:pt>
                  <c:pt idx="100">
                    <c:v>0</c:v>
                  </c:pt>
                  <c:pt idx="101">
                    <c:v>5.9999999999999995E-4</c:v>
                  </c:pt>
                  <c:pt idx="102">
                    <c:v>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1.6000000000000001E-3</c:v>
                  </c:pt>
                  <c:pt idx="106">
                    <c:v>1E-4</c:v>
                  </c:pt>
                  <c:pt idx="107">
                    <c:v>1E-3</c:v>
                  </c:pt>
                  <c:pt idx="108">
                    <c:v>2.9999999999999997E-4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2.9999999999999997E-4</c:v>
                  </c:pt>
                  <c:pt idx="112">
                    <c:v>5.0000000000000001E-4</c:v>
                  </c:pt>
                  <c:pt idx="113">
                    <c:v>2.9999999999999997E-4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5.9999999999999995E-4</c:v>
                  </c:pt>
                  <c:pt idx="117">
                    <c:v>2.9999999999999997E-4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8.0000000000000004E-4</c:v>
                  </c:pt>
                  <c:pt idx="121">
                    <c:v>6.9999999999999999E-4</c:v>
                  </c:pt>
                  <c:pt idx="122">
                    <c:v>2.9999999999999997E-4</c:v>
                  </c:pt>
                  <c:pt idx="123">
                    <c:v>4.0000000000000002E-4</c:v>
                  </c:pt>
                  <c:pt idx="124">
                    <c:v>2.0000000000000001E-4</c:v>
                  </c:pt>
                </c:numCache>
              </c:numRef>
            </c:plus>
            <c:minus>
              <c:numRef>
                <c:f>'Active 1'!$D$21:$D$989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  <c:pt idx="29">
                    <c:v>8.0000000000000004E-4</c:v>
                  </c:pt>
                  <c:pt idx="30">
                    <c:v>1E-3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2.0000000000000001E-4</c:v>
                  </c:pt>
                  <c:pt idx="34">
                    <c:v>3.2000000000000002E-3</c:v>
                  </c:pt>
                  <c:pt idx="35">
                    <c:v>2.2000000000000001E-3</c:v>
                  </c:pt>
                  <c:pt idx="36">
                    <c:v>1E-4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1.9E-3</c:v>
                  </c:pt>
                  <c:pt idx="42">
                    <c:v>1.4E-3</c:v>
                  </c:pt>
                  <c:pt idx="43">
                    <c:v>4.4999999999999997E-3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5.0000000000000001E-4</c:v>
                  </c:pt>
                  <c:pt idx="47">
                    <c:v>5.0000000000000001E-3</c:v>
                  </c:pt>
                  <c:pt idx="48">
                    <c:v>2.9999999999999997E-4</c:v>
                  </c:pt>
                  <c:pt idx="49">
                    <c:v>5.9999999999999995E-4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1.8E-3</c:v>
                  </c:pt>
                  <c:pt idx="55">
                    <c:v>2E-3</c:v>
                  </c:pt>
                  <c:pt idx="56">
                    <c:v>8.9999999999999998E-4</c:v>
                  </c:pt>
                  <c:pt idx="57">
                    <c:v>5.0000000000000001E-4</c:v>
                  </c:pt>
                  <c:pt idx="58">
                    <c:v>2.0000000000000001E-4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8.9999999999999998E-4</c:v>
                  </c:pt>
                  <c:pt idx="62">
                    <c:v>6.9999999999999999E-4</c:v>
                  </c:pt>
                  <c:pt idx="63">
                    <c:v>4.1000000000000003E-3</c:v>
                  </c:pt>
                  <c:pt idx="64">
                    <c:v>1.5E-3</c:v>
                  </c:pt>
                  <c:pt idx="65">
                    <c:v>2.0000000000000001E-4</c:v>
                  </c:pt>
                  <c:pt idx="66">
                    <c:v>5.8999999999999999E-3</c:v>
                  </c:pt>
                  <c:pt idx="67">
                    <c:v>2.7000000000000001E-3</c:v>
                  </c:pt>
                  <c:pt idx="68">
                    <c:v>2.0000000000000001E-4</c:v>
                  </c:pt>
                  <c:pt idx="69">
                    <c:v>1E-3</c:v>
                  </c:pt>
                  <c:pt idx="70">
                    <c:v>2.0000000000000001E-4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4.0000000000000002E-4</c:v>
                  </c:pt>
                  <c:pt idx="84">
                    <c:v>0</c:v>
                  </c:pt>
                  <c:pt idx="85">
                    <c:v>0</c:v>
                  </c:pt>
                  <c:pt idx="86">
                    <c:v>2.0000000000000001E-4</c:v>
                  </c:pt>
                  <c:pt idx="87">
                    <c:v>2.0000000000000001E-4</c:v>
                  </c:pt>
                  <c:pt idx="88">
                    <c:v>0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2.0000000000000001E-4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5.0000000000000001E-4</c:v>
                  </c:pt>
                  <c:pt idx="95">
                    <c:v>5.9999999999999995E-4</c:v>
                  </c:pt>
                  <c:pt idx="96">
                    <c:v>2.0000000000000001E-4</c:v>
                  </c:pt>
                  <c:pt idx="97">
                    <c:v>0</c:v>
                  </c:pt>
                  <c:pt idx="98">
                    <c:v>5.0000000000000001E-4</c:v>
                  </c:pt>
                  <c:pt idx="99">
                    <c:v>4.6999999999999999E-4</c:v>
                  </c:pt>
                  <c:pt idx="100">
                    <c:v>0</c:v>
                  </c:pt>
                  <c:pt idx="101">
                    <c:v>5.9999999999999995E-4</c:v>
                  </c:pt>
                  <c:pt idx="102">
                    <c:v>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1.6000000000000001E-3</c:v>
                  </c:pt>
                  <c:pt idx="106">
                    <c:v>1E-4</c:v>
                  </c:pt>
                  <c:pt idx="107">
                    <c:v>1E-3</c:v>
                  </c:pt>
                  <c:pt idx="108">
                    <c:v>2.9999999999999997E-4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2.9999999999999997E-4</c:v>
                  </c:pt>
                  <c:pt idx="112">
                    <c:v>5.0000000000000001E-4</c:v>
                  </c:pt>
                  <c:pt idx="113">
                    <c:v>2.9999999999999997E-4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5.9999999999999995E-4</c:v>
                  </c:pt>
                  <c:pt idx="117">
                    <c:v>2.9999999999999997E-4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8.0000000000000004E-4</c:v>
                  </c:pt>
                  <c:pt idx="121">
                    <c:v>6.9999999999999999E-4</c:v>
                  </c:pt>
                  <c:pt idx="122">
                    <c:v>2.9999999999999997E-4</c:v>
                  </c:pt>
                  <c:pt idx="123">
                    <c:v>4.0000000000000002E-4</c:v>
                  </c:pt>
                  <c:pt idx="1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15408.5</c:v>
                </c:pt>
                <c:pt idx="22">
                  <c:v>15428</c:v>
                </c:pt>
                <c:pt idx="23">
                  <c:v>15514.5</c:v>
                </c:pt>
                <c:pt idx="24">
                  <c:v>15525.5</c:v>
                </c:pt>
                <c:pt idx="25">
                  <c:v>15570</c:v>
                </c:pt>
                <c:pt idx="26">
                  <c:v>16143</c:v>
                </c:pt>
                <c:pt idx="27">
                  <c:v>16341</c:v>
                </c:pt>
                <c:pt idx="28">
                  <c:v>16385.5</c:v>
                </c:pt>
                <c:pt idx="29">
                  <c:v>16408</c:v>
                </c:pt>
                <c:pt idx="30">
                  <c:v>16436</c:v>
                </c:pt>
                <c:pt idx="31">
                  <c:v>16454</c:v>
                </c:pt>
                <c:pt idx="32">
                  <c:v>16466.5</c:v>
                </c:pt>
                <c:pt idx="33">
                  <c:v>16609.5</c:v>
                </c:pt>
                <c:pt idx="34">
                  <c:v>17254</c:v>
                </c:pt>
                <c:pt idx="35">
                  <c:v>17458</c:v>
                </c:pt>
                <c:pt idx="36">
                  <c:v>17488.5</c:v>
                </c:pt>
                <c:pt idx="37">
                  <c:v>17491.5</c:v>
                </c:pt>
                <c:pt idx="38">
                  <c:v>17497</c:v>
                </c:pt>
                <c:pt idx="39">
                  <c:v>17541.5</c:v>
                </c:pt>
                <c:pt idx="40">
                  <c:v>18189.5</c:v>
                </c:pt>
                <c:pt idx="41">
                  <c:v>18214.5</c:v>
                </c:pt>
                <c:pt idx="42">
                  <c:v>18215</c:v>
                </c:pt>
                <c:pt idx="43">
                  <c:v>18251</c:v>
                </c:pt>
                <c:pt idx="44">
                  <c:v>18267.5</c:v>
                </c:pt>
                <c:pt idx="45">
                  <c:v>19041.5</c:v>
                </c:pt>
                <c:pt idx="46">
                  <c:v>19284</c:v>
                </c:pt>
                <c:pt idx="47">
                  <c:v>19312</c:v>
                </c:pt>
                <c:pt idx="48">
                  <c:v>19365</c:v>
                </c:pt>
                <c:pt idx="49">
                  <c:v>19451.5</c:v>
                </c:pt>
                <c:pt idx="50">
                  <c:v>19493.5</c:v>
                </c:pt>
                <c:pt idx="51">
                  <c:v>20162</c:v>
                </c:pt>
                <c:pt idx="52">
                  <c:v>20191.5</c:v>
                </c:pt>
                <c:pt idx="53">
                  <c:v>20239</c:v>
                </c:pt>
                <c:pt idx="54">
                  <c:v>20252.5</c:v>
                </c:pt>
                <c:pt idx="55">
                  <c:v>20264</c:v>
                </c:pt>
                <c:pt idx="56">
                  <c:v>20289</c:v>
                </c:pt>
                <c:pt idx="57">
                  <c:v>20289</c:v>
                </c:pt>
                <c:pt idx="58">
                  <c:v>20322.5</c:v>
                </c:pt>
                <c:pt idx="59">
                  <c:v>20615.5</c:v>
                </c:pt>
                <c:pt idx="60">
                  <c:v>21216</c:v>
                </c:pt>
                <c:pt idx="61">
                  <c:v>21291.5</c:v>
                </c:pt>
                <c:pt idx="62">
                  <c:v>21291.5</c:v>
                </c:pt>
                <c:pt idx="63">
                  <c:v>21314</c:v>
                </c:pt>
                <c:pt idx="64">
                  <c:v>21484</c:v>
                </c:pt>
                <c:pt idx="65">
                  <c:v>22275.5</c:v>
                </c:pt>
                <c:pt idx="66">
                  <c:v>22277</c:v>
                </c:pt>
                <c:pt idx="67">
                  <c:v>22305</c:v>
                </c:pt>
                <c:pt idx="68">
                  <c:v>23255.5</c:v>
                </c:pt>
                <c:pt idx="69">
                  <c:v>23294.5</c:v>
                </c:pt>
                <c:pt idx="70">
                  <c:v>24274.5</c:v>
                </c:pt>
                <c:pt idx="71">
                  <c:v>2132</c:v>
                </c:pt>
                <c:pt idx="72">
                  <c:v>2132</c:v>
                </c:pt>
                <c:pt idx="73">
                  <c:v>2243.5</c:v>
                </c:pt>
                <c:pt idx="74">
                  <c:v>2243.5</c:v>
                </c:pt>
                <c:pt idx="75">
                  <c:v>2355</c:v>
                </c:pt>
                <c:pt idx="76">
                  <c:v>2355</c:v>
                </c:pt>
                <c:pt idx="77">
                  <c:v>2914</c:v>
                </c:pt>
                <c:pt idx="78">
                  <c:v>2914</c:v>
                </c:pt>
                <c:pt idx="79">
                  <c:v>3235</c:v>
                </c:pt>
                <c:pt idx="80">
                  <c:v>3235</c:v>
                </c:pt>
                <c:pt idx="81">
                  <c:v>5206</c:v>
                </c:pt>
                <c:pt idx="82">
                  <c:v>12175.5</c:v>
                </c:pt>
                <c:pt idx="83">
                  <c:v>15269.5</c:v>
                </c:pt>
                <c:pt idx="84">
                  <c:v>19524</c:v>
                </c:pt>
                <c:pt idx="85">
                  <c:v>20574</c:v>
                </c:pt>
                <c:pt idx="86">
                  <c:v>22118.5</c:v>
                </c:pt>
                <c:pt idx="87">
                  <c:v>22163</c:v>
                </c:pt>
                <c:pt idx="88">
                  <c:v>22266</c:v>
                </c:pt>
                <c:pt idx="89">
                  <c:v>22355</c:v>
                </c:pt>
                <c:pt idx="90">
                  <c:v>22355</c:v>
                </c:pt>
                <c:pt idx="91">
                  <c:v>22355</c:v>
                </c:pt>
                <c:pt idx="92">
                  <c:v>23185</c:v>
                </c:pt>
                <c:pt idx="93">
                  <c:v>23235</c:v>
                </c:pt>
                <c:pt idx="94">
                  <c:v>23235</c:v>
                </c:pt>
                <c:pt idx="95">
                  <c:v>23257.5</c:v>
                </c:pt>
                <c:pt idx="96">
                  <c:v>23486</c:v>
                </c:pt>
                <c:pt idx="97">
                  <c:v>23723</c:v>
                </c:pt>
                <c:pt idx="98">
                  <c:v>24346</c:v>
                </c:pt>
                <c:pt idx="99">
                  <c:v>24346</c:v>
                </c:pt>
                <c:pt idx="100">
                  <c:v>24346</c:v>
                </c:pt>
                <c:pt idx="101">
                  <c:v>24438</c:v>
                </c:pt>
                <c:pt idx="102">
                  <c:v>24505</c:v>
                </c:pt>
                <c:pt idx="103">
                  <c:v>24505</c:v>
                </c:pt>
                <c:pt idx="104">
                  <c:v>24505</c:v>
                </c:pt>
                <c:pt idx="105">
                  <c:v>24642</c:v>
                </c:pt>
                <c:pt idx="106">
                  <c:v>25362.5</c:v>
                </c:pt>
                <c:pt idx="107">
                  <c:v>25385</c:v>
                </c:pt>
                <c:pt idx="108">
                  <c:v>25410</c:v>
                </c:pt>
                <c:pt idx="109">
                  <c:v>25504.5</c:v>
                </c:pt>
                <c:pt idx="110">
                  <c:v>26312</c:v>
                </c:pt>
                <c:pt idx="111">
                  <c:v>26348</c:v>
                </c:pt>
                <c:pt idx="112">
                  <c:v>26348</c:v>
                </c:pt>
                <c:pt idx="113">
                  <c:v>26388</c:v>
                </c:pt>
                <c:pt idx="114">
                  <c:v>26451</c:v>
                </c:pt>
                <c:pt idx="115">
                  <c:v>26451</c:v>
                </c:pt>
                <c:pt idx="116">
                  <c:v>26699.5</c:v>
                </c:pt>
                <c:pt idx="117">
                  <c:v>27459</c:v>
                </c:pt>
                <c:pt idx="118">
                  <c:v>27459</c:v>
                </c:pt>
                <c:pt idx="119">
                  <c:v>27459</c:v>
                </c:pt>
                <c:pt idx="120">
                  <c:v>27640.5</c:v>
                </c:pt>
                <c:pt idx="121">
                  <c:v>27766</c:v>
                </c:pt>
                <c:pt idx="122">
                  <c:v>28468</c:v>
                </c:pt>
                <c:pt idx="123">
                  <c:v>30280.5</c:v>
                </c:pt>
                <c:pt idx="124">
                  <c:v>31405.5</c:v>
                </c:pt>
              </c:numCache>
            </c:numRef>
          </c:xVal>
          <c:yVal>
            <c:numRef>
              <c:f>'Active 1'!$I$21:$I$989</c:f>
              <c:numCache>
                <c:formatCode>General</c:formatCode>
                <c:ptCount val="969"/>
                <c:pt idx="68">
                  <c:v>9.1639999955077656E-3</c:v>
                </c:pt>
                <c:pt idx="69">
                  <c:v>9.4359999930020422E-3</c:v>
                </c:pt>
                <c:pt idx="71">
                  <c:v>-8.6400000145658851E-4</c:v>
                </c:pt>
                <c:pt idx="72">
                  <c:v>-7.6400000398280099E-4</c:v>
                </c:pt>
                <c:pt idx="73">
                  <c:v>-1.7120000047725625E-3</c:v>
                </c:pt>
                <c:pt idx="74">
                  <c:v>6.8800000008195639E-4</c:v>
                </c:pt>
                <c:pt idx="75">
                  <c:v>-1.3600000020232983E-3</c:v>
                </c:pt>
                <c:pt idx="76">
                  <c:v>-1.1599999997997656E-3</c:v>
                </c:pt>
                <c:pt idx="77">
                  <c:v>-3.328000006149523E-3</c:v>
                </c:pt>
                <c:pt idx="78">
                  <c:v>-7.2800000634742901E-4</c:v>
                </c:pt>
                <c:pt idx="79">
                  <c:v>-3.7200000078883022E-3</c:v>
                </c:pt>
                <c:pt idx="80">
                  <c:v>1.2799999967683107E-3</c:v>
                </c:pt>
                <c:pt idx="81">
                  <c:v>-1.1312000002362765E-2</c:v>
                </c:pt>
                <c:pt idx="82">
                  <c:v>-2.3676000004343223E-2</c:v>
                </c:pt>
                <c:pt idx="84">
                  <c:v>-9.4480000043404289E-3</c:v>
                </c:pt>
                <c:pt idx="85">
                  <c:v>-1.7448000005970243E-2</c:v>
                </c:pt>
                <c:pt idx="88">
                  <c:v>1.2679999927058816E-3</c:v>
                </c:pt>
                <c:pt idx="97">
                  <c:v>8.7039999998523854E-3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E8-4B00-A869-459DD25DB54A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</c:numCache>
              </c:numRef>
            </c:plus>
            <c:minus>
              <c:numRef>
                <c:f>'Active 1'!$D$21:$D$49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15408.5</c:v>
                </c:pt>
                <c:pt idx="22">
                  <c:v>15428</c:v>
                </c:pt>
                <c:pt idx="23">
                  <c:v>15514.5</c:v>
                </c:pt>
                <c:pt idx="24">
                  <c:v>15525.5</c:v>
                </c:pt>
                <c:pt idx="25">
                  <c:v>15570</c:v>
                </c:pt>
                <c:pt idx="26">
                  <c:v>16143</c:v>
                </c:pt>
                <c:pt idx="27">
                  <c:v>16341</c:v>
                </c:pt>
                <c:pt idx="28">
                  <c:v>16385.5</c:v>
                </c:pt>
                <c:pt idx="29">
                  <c:v>16408</c:v>
                </c:pt>
                <c:pt idx="30">
                  <c:v>16436</c:v>
                </c:pt>
                <c:pt idx="31">
                  <c:v>16454</c:v>
                </c:pt>
                <c:pt idx="32">
                  <c:v>16466.5</c:v>
                </c:pt>
                <c:pt idx="33">
                  <c:v>16609.5</c:v>
                </c:pt>
                <c:pt idx="34">
                  <c:v>17254</c:v>
                </c:pt>
                <c:pt idx="35">
                  <c:v>17458</c:v>
                </c:pt>
                <c:pt idx="36">
                  <c:v>17488.5</c:v>
                </c:pt>
                <c:pt idx="37">
                  <c:v>17491.5</c:v>
                </c:pt>
                <c:pt idx="38">
                  <c:v>17497</c:v>
                </c:pt>
                <c:pt idx="39">
                  <c:v>17541.5</c:v>
                </c:pt>
                <c:pt idx="40">
                  <c:v>18189.5</c:v>
                </c:pt>
                <c:pt idx="41">
                  <c:v>18214.5</c:v>
                </c:pt>
                <c:pt idx="42">
                  <c:v>18215</c:v>
                </c:pt>
                <c:pt idx="43">
                  <c:v>18251</c:v>
                </c:pt>
                <c:pt idx="44">
                  <c:v>18267.5</c:v>
                </c:pt>
                <c:pt idx="45">
                  <c:v>19041.5</c:v>
                </c:pt>
                <c:pt idx="46">
                  <c:v>19284</c:v>
                </c:pt>
                <c:pt idx="47">
                  <c:v>19312</c:v>
                </c:pt>
                <c:pt idx="48">
                  <c:v>19365</c:v>
                </c:pt>
                <c:pt idx="49">
                  <c:v>19451.5</c:v>
                </c:pt>
                <c:pt idx="50">
                  <c:v>19493.5</c:v>
                </c:pt>
                <c:pt idx="51">
                  <c:v>20162</c:v>
                </c:pt>
                <c:pt idx="52">
                  <c:v>20191.5</c:v>
                </c:pt>
                <c:pt idx="53">
                  <c:v>20239</c:v>
                </c:pt>
                <c:pt idx="54">
                  <c:v>20252.5</c:v>
                </c:pt>
                <c:pt idx="55">
                  <c:v>20264</c:v>
                </c:pt>
                <c:pt idx="56">
                  <c:v>20289</c:v>
                </c:pt>
                <c:pt idx="57">
                  <c:v>20289</c:v>
                </c:pt>
                <c:pt idx="58">
                  <c:v>20322.5</c:v>
                </c:pt>
                <c:pt idx="59">
                  <c:v>20615.5</c:v>
                </c:pt>
                <c:pt idx="60">
                  <c:v>21216</c:v>
                </c:pt>
                <c:pt idx="61">
                  <c:v>21291.5</c:v>
                </c:pt>
                <c:pt idx="62">
                  <c:v>21291.5</c:v>
                </c:pt>
                <c:pt idx="63">
                  <c:v>21314</c:v>
                </c:pt>
                <c:pt idx="64">
                  <c:v>21484</c:v>
                </c:pt>
                <c:pt idx="65">
                  <c:v>22275.5</c:v>
                </c:pt>
                <c:pt idx="66">
                  <c:v>22277</c:v>
                </c:pt>
                <c:pt idx="67">
                  <c:v>22305</c:v>
                </c:pt>
                <c:pt idx="68">
                  <c:v>23255.5</c:v>
                </c:pt>
                <c:pt idx="69">
                  <c:v>23294.5</c:v>
                </c:pt>
                <c:pt idx="70">
                  <c:v>24274.5</c:v>
                </c:pt>
                <c:pt idx="71">
                  <c:v>2132</c:v>
                </c:pt>
                <c:pt idx="72">
                  <c:v>2132</c:v>
                </c:pt>
                <c:pt idx="73">
                  <c:v>2243.5</c:v>
                </c:pt>
                <c:pt idx="74">
                  <c:v>2243.5</c:v>
                </c:pt>
                <c:pt idx="75">
                  <c:v>2355</c:v>
                </c:pt>
                <c:pt idx="76">
                  <c:v>2355</c:v>
                </c:pt>
                <c:pt idx="77">
                  <c:v>2914</c:v>
                </c:pt>
                <c:pt idx="78">
                  <c:v>2914</c:v>
                </c:pt>
                <c:pt idx="79">
                  <c:v>3235</c:v>
                </c:pt>
                <c:pt idx="80">
                  <c:v>3235</c:v>
                </c:pt>
                <c:pt idx="81">
                  <c:v>5206</c:v>
                </c:pt>
                <c:pt idx="82">
                  <c:v>12175.5</c:v>
                </c:pt>
                <c:pt idx="83">
                  <c:v>15269.5</c:v>
                </c:pt>
                <c:pt idx="84">
                  <c:v>19524</c:v>
                </c:pt>
                <c:pt idx="85">
                  <c:v>20574</c:v>
                </c:pt>
                <c:pt idx="86">
                  <c:v>22118.5</c:v>
                </c:pt>
                <c:pt idx="87">
                  <c:v>22163</c:v>
                </c:pt>
                <c:pt idx="88">
                  <c:v>22266</c:v>
                </c:pt>
                <c:pt idx="89">
                  <c:v>22355</c:v>
                </c:pt>
                <c:pt idx="90">
                  <c:v>22355</c:v>
                </c:pt>
                <c:pt idx="91">
                  <c:v>22355</c:v>
                </c:pt>
                <c:pt idx="92">
                  <c:v>23185</c:v>
                </c:pt>
                <c:pt idx="93">
                  <c:v>23235</c:v>
                </c:pt>
                <c:pt idx="94">
                  <c:v>23235</c:v>
                </c:pt>
                <c:pt idx="95">
                  <c:v>23257.5</c:v>
                </c:pt>
                <c:pt idx="96">
                  <c:v>23486</c:v>
                </c:pt>
                <c:pt idx="97">
                  <c:v>23723</c:v>
                </c:pt>
                <c:pt idx="98">
                  <c:v>24346</c:v>
                </c:pt>
                <c:pt idx="99">
                  <c:v>24346</c:v>
                </c:pt>
                <c:pt idx="100">
                  <c:v>24346</c:v>
                </c:pt>
                <c:pt idx="101">
                  <c:v>24438</c:v>
                </c:pt>
                <c:pt idx="102">
                  <c:v>24505</c:v>
                </c:pt>
                <c:pt idx="103">
                  <c:v>24505</c:v>
                </c:pt>
                <c:pt idx="104">
                  <c:v>24505</c:v>
                </c:pt>
                <c:pt idx="105">
                  <c:v>24642</c:v>
                </c:pt>
                <c:pt idx="106">
                  <c:v>25362.5</c:v>
                </c:pt>
                <c:pt idx="107">
                  <c:v>25385</c:v>
                </c:pt>
                <c:pt idx="108">
                  <c:v>25410</c:v>
                </c:pt>
                <c:pt idx="109">
                  <c:v>25504.5</c:v>
                </c:pt>
                <c:pt idx="110">
                  <c:v>26312</c:v>
                </c:pt>
                <c:pt idx="111">
                  <c:v>26348</c:v>
                </c:pt>
                <c:pt idx="112">
                  <c:v>26348</c:v>
                </c:pt>
                <c:pt idx="113">
                  <c:v>26388</c:v>
                </c:pt>
                <c:pt idx="114">
                  <c:v>26451</c:v>
                </c:pt>
                <c:pt idx="115">
                  <c:v>26451</c:v>
                </c:pt>
                <c:pt idx="116">
                  <c:v>26699.5</c:v>
                </c:pt>
                <c:pt idx="117">
                  <c:v>27459</c:v>
                </c:pt>
                <c:pt idx="118">
                  <c:v>27459</c:v>
                </c:pt>
                <c:pt idx="119">
                  <c:v>27459</c:v>
                </c:pt>
                <c:pt idx="120">
                  <c:v>27640.5</c:v>
                </c:pt>
                <c:pt idx="121">
                  <c:v>27766</c:v>
                </c:pt>
                <c:pt idx="122">
                  <c:v>28468</c:v>
                </c:pt>
                <c:pt idx="123">
                  <c:v>30280.5</c:v>
                </c:pt>
                <c:pt idx="124">
                  <c:v>31405.5</c:v>
                </c:pt>
              </c:numCache>
            </c:numRef>
          </c:xVal>
          <c:yVal>
            <c:numRef>
              <c:f>'Active 1'!$J$21:$J$989</c:f>
              <c:numCache>
                <c:formatCode>General</c:formatCode>
                <c:ptCount val="969"/>
                <c:pt idx="0">
                  <c:v>-2.7000000045518391E-3</c:v>
                </c:pt>
                <c:pt idx="1">
                  <c:v>1.919999995152466E-3</c:v>
                </c:pt>
                <c:pt idx="2">
                  <c:v>-1.3600000238511711E-4</c:v>
                </c:pt>
                <c:pt idx="3">
                  <c:v>-2.3720000026514754E-3</c:v>
                </c:pt>
                <c:pt idx="4">
                  <c:v>1.359999951091595E-4</c:v>
                </c:pt>
                <c:pt idx="5">
                  <c:v>0</c:v>
                </c:pt>
                <c:pt idx="6">
                  <c:v>1.2439999991329387E-3</c:v>
                </c:pt>
                <c:pt idx="7">
                  <c:v>-1.0812000000441913E-2</c:v>
                </c:pt>
                <c:pt idx="8">
                  <c:v>-2.2120000001450535E-2</c:v>
                </c:pt>
                <c:pt idx="9">
                  <c:v>-2.4604000005638227E-2</c:v>
                </c:pt>
                <c:pt idx="10">
                  <c:v>-2.3703999999270309E-2</c:v>
                </c:pt>
                <c:pt idx="11">
                  <c:v>-2.4160000000847504E-2</c:v>
                </c:pt>
                <c:pt idx="12">
                  <c:v>-2.5272000006225426E-2</c:v>
                </c:pt>
                <c:pt idx="13">
                  <c:v>-2.2256000003835652E-2</c:v>
                </c:pt>
                <c:pt idx="14">
                  <c:v>-2.4956000001111533E-2</c:v>
                </c:pt>
                <c:pt idx="15">
                  <c:v>-2.5040000000444707E-2</c:v>
                </c:pt>
                <c:pt idx="16">
                  <c:v>-2.7720000005501788E-2</c:v>
                </c:pt>
                <c:pt idx="17">
                  <c:v>-2.699600000778446E-2</c:v>
                </c:pt>
                <c:pt idx="18">
                  <c:v>-2.6087999998708256E-2</c:v>
                </c:pt>
                <c:pt idx="20">
                  <c:v>-1.8196000004536472E-2</c:v>
                </c:pt>
                <c:pt idx="34">
                  <c:v>-2.2907999999006279E-2</c:v>
                </c:pt>
                <c:pt idx="35">
                  <c:v>-1.6516000003321096E-2</c:v>
                </c:pt>
                <c:pt idx="41">
                  <c:v>-1.640400000178488E-2</c:v>
                </c:pt>
                <c:pt idx="42">
                  <c:v>-1.808000000892207E-2</c:v>
                </c:pt>
                <c:pt idx="43">
                  <c:v>-1.495200000499608E-2</c:v>
                </c:pt>
                <c:pt idx="44">
                  <c:v>-1.3760000008915085E-2</c:v>
                </c:pt>
                <c:pt idx="46">
                  <c:v>-1.3268000002426561E-2</c:v>
                </c:pt>
                <c:pt idx="47">
                  <c:v>-6.6240000014659017E-3</c:v>
                </c:pt>
                <c:pt idx="48">
                  <c:v>-7.5800000049639493E-3</c:v>
                </c:pt>
                <c:pt idx="49">
                  <c:v>-3.7280000033206306E-3</c:v>
                </c:pt>
                <c:pt idx="50">
                  <c:v>-1.0312000005797017E-2</c:v>
                </c:pt>
                <c:pt idx="54">
                  <c:v>-3.1800000069779344E-3</c:v>
                </c:pt>
                <c:pt idx="56">
                  <c:v>-8.828000005451031E-3</c:v>
                </c:pt>
                <c:pt idx="63">
                  <c:v>-5.0279999995836988E-3</c:v>
                </c:pt>
                <c:pt idx="64">
                  <c:v>5.3199999820208177E-4</c:v>
                </c:pt>
                <c:pt idx="66">
                  <c:v>3.9599999581696466E-4</c:v>
                </c:pt>
                <c:pt idx="67">
                  <c:v>8.3999999333173037E-4</c:v>
                </c:pt>
                <c:pt idx="105">
                  <c:v>1.4115999998466577E-2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E8-4B00-A869-459DD25DB54A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  <c:pt idx="29">
                    <c:v>8.0000000000000004E-4</c:v>
                  </c:pt>
                  <c:pt idx="30">
                    <c:v>1E-3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2.0000000000000001E-4</c:v>
                  </c:pt>
                  <c:pt idx="34">
                    <c:v>3.2000000000000002E-3</c:v>
                  </c:pt>
                  <c:pt idx="35">
                    <c:v>2.2000000000000001E-3</c:v>
                  </c:pt>
                  <c:pt idx="36">
                    <c:v>1E-4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1.9E-3</c:v>
                  </c:pt>
                  <c:pt idx="42">
                    <c:v>1.4E-3</c:v>
                  </c:pt>
                  <c:pt idx="43">
                    <c:v>4.4999999999999997E-3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5.0000000000000001E-4</c:v>
                  </c:pt>
                  <c:pt idx="47">
                    <c:v>5.0000000000000001E-3</c:v>
                  </c:pt>
                  <c:pt idx="48">
                    <c:v>2.9999999999999997E-4</c:v>
                  </c:pt>
                  <c:pt idx="49">
                    <c:v>5.9999999999999995E-4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1.8E-3</c:v>
                  </c:pt>
                  <c:pt idx="55">
                    <c:v>2E-3</c:v>
                  </c:pt>
                  <c:pt idx="56">
                    <c:v>8.9999999999999998E-4</c:v>
                  </c:pt>
                  <c:pt idx="57">
                    <c:v>5.0000000000000001E-4</c:v>
                  </c:pt>
                  <c:pt idx="58">
                    <c:v>2.0000000000000001E-4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8.9999999999999998E-4</c:v>
                  </c:pt>
                  <c:pt idx="62">
                    <c:v>6.9999999999999999E-4</c:v>
                  </c:pt>
                  <c:pt idx="63">
                    <c:v>4.1000000000000003E-3</c:v>
                  </c:pt>
                  <c:pt idx="64">
                    <c:v>1.5E-3</c:v>
                  </c:pt>
                  <c:pt idx="65">
                    <c:v>2.0000000000000001E-4</c:v>
                  </c:pt>
                  <c:pt idx="66">
                    <c:v>5.8999999999999999E-3</c:v>
                  </c:pt>
                  <c:pt idx="67">
                    <c:v>2.7000000000000001E-3</c:v>
                  </c:pt>
                  <c:pt idx="68">
                    <c:v>2.0000000000000001E-4</c:v>
                  </c:pt>
                  <c:pt idx="69">
                    <c:v>1E-3</c:v>
                  </c:pt>
                  <c:pt idx="70">
                    <c:v>2.0000000000000001E-4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  <c:pt idx="29">
                    <c:v>8.0000000000000004E-4</c:v>
                  </c:pt>
                  <c:pt idx="30">
                    <c:v>1E-3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2.0000000000000001E-4</c:v>
                  </c:pt>
                  <c:pt idx="34">
                    <c:v>3.2000000000000002E-3</c:v>
                  </c:pt>
                  <c:pt idx="35">
                    <c:v>2.2000000000000001E-3</c:v>
                  </c:pt>
                  <c:pt idx="36">
                    <c:v>1E-4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1.9E-3</c:v>
                  </c:pt>
                  <c:pt idx="42">
                    <c:v>1.4E-3</c:v>
                  </c:pt>
                  <c:pt idx="43">
                    <c:v>4.4999999999999997E-3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5.0000000000000001E-4</c:v>
                  </c:pt>
                  <c:pt idx="47">
                    <c:v>5.0000000000000001E-3</c:v>
                  </c:pt>
                  <c:pt idx="48">
                    <c:v>2.9999999999999997E-4</c:v>
                  </c:pt>
                  <c:pt idx="49">
                    <c:v>5.9999999999999995E-4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1.8E-3</c:v>
                  </c:pt>
                  <c:pt idx="55">
                    <c:v>2E-3</c:v>
                  </c:pt>
                  <c:pt idx="56">
                    <c:v>8.9999999999999998E-4</c:v>
                  </c:pt>
                  <c:pt idx="57">
                    <c:v>5.0000000000000001E-4</c:v>
                  </c:pt>
                  <c:pt idx="58">
                    <c:v>2.0000000000000001E-4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8.9999999999999998E-4</c:v>
                  </c:pt>
                  <c:pt idx="62">
                    <c:v>6.9999999999999999E-4</c:v>
                  </c:pt>
                  <c:pt idx="63">
                    <c:v>4.1000000000000003E-3</c:v>
                  </c:pt>
                  <c:pt idx="64">
                    <c:v>1.5E-3</c:v>
                  </c:pt>
                  <c:pt idx="65">
                    <c:v>2.0000000000000001E-4</c:v>
                  </c:pt>
                  <c:pt idx="66">
                    <c:v>5.8999999999999999E-3</c:v>
                  </c:pt>
                  <c:pt idx="67">
                    <c:v>2.7000000000000001E-3</c:v>
                  </c:pt>
                  <c:pt idx="68">
                    <c:v>2.0000000000000001E-4</c:v>
                  </c:pt>
                  <c:pt idx="69">
                    <c:v>1E-3</c:v>
                  </c:pt>
                  <c:pt idx="7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15408.5</c:v>
                </c:pt>
                <c:pt idx="22">
                  <c:v>15428</c:v>
                </c:pt>
                <c:pt idx="23">
                  <c:v>15514.5</c:v>
                </c:pt>
                <c:pt idx="24">
                  <c:v>15525.5</c:v>
                </c:pt>
                <c:pt idx="25">
                  <c:v>15570</c:v>
                </c:pt>
                <c:pt idx="26">
                  <c:v>16143</c:v>
                </c:pt>
                <c:pt idx="27">
                  <c:v>16341</c:v>
                </c:pt>
                <c:pt idx="28">
                  <c:v>16385.5</c:v>
                </c:pt>
                <c:pt idx="29">
                  <c:v>16408</c:v>
                </c:pt>
                <c:pt idx="30">
                  <c:v>16436</c:v>
                </c:pt>
                <c:pt idx="31">
                  <c:v>16454</c:v>
                </c:pt>
                <c:pt idx="32">
                  <c:v>16466.5</c:v>
                </c:pt>
                <c:pt idx="33">
                  <c:v>16609.5</c:v>
                </c:pt>
                <c:pt idx="34">
                  <c:v>17254</c:v>
                </c:pt>
                <c:pt idx="35">
                  <c:v>17458</c:v>
                </c:pt>
                <c:pt idx="36">
                  <c:v>17488.5</c:v>
                </c:pt>
                <c:pt idx="37">
                  <c:v>17491.5</c:v>
                </c:pt>
                <c:pt idx="38">
                  <c:v>17497</c:v>
                </c:pt>
                <c:pt idx="39">
                  <c:v>17541.5</c:v>
                </c:pt>
                <c:pt idx="40">
                  <c:v>18189.5</c:v>
                </c:pt>
                <c:pt idx="41">
                  <c:v>18214.5</c:v>
                </c:pt>
                <c:pt idx="42">
                  <c:v>18215</c:v>
                </c:pt>
                <c:pt idx="43">
                  <c:v>18251</c:v>
                </c:pt>
                <c:pt idx="44">
                  <c:v>18267.5</c:v>
                </c:pt>
                <c:pt idx="45">
                  <c:v>19041.5</c:v>
                </c:pt>
                <c:pt idx="46">
                  <c:v>19284</c:v>
                </c:pt>
                <c:pt idx="47">
                  <c:v>19312</c:v>
                </c:pt>
                <c:pt idx="48">
                  <c:v>19365</c:v>
                </c:pt>
                <c:pt idx="49">
                  <c:v>19451.5</c:v>
                </c:pt>
                <c:pt idx="50">
                  <c:v>19493.5</c:v>
                </c:pt>
                <c:pt idx="51">
                  <c:v>20162</c:v>
                </c:pt>
                <c:pt idx="52">
                  <c:v>20191.5</c:v>
                </c:pt>
                <c:pt idx="53">
                  <c:v>20239</c:v>
                </c:pt>
                <c:pt idx="54">
                  <c:v>20252.5</c:v>
                </c:pt>
                <c:pt idx="55">
                  <c:v>20264</c:v>
                </c:pt>
                <c:pt idx="56">
                  <c:v>20289</c:v>
                </c:pt>
                <c:pt idx="57">
                  <c:v>20289</c:v>
                </c:pt>
                <c:pt idx="58">
                  <c:v>20322.5</c:v>
                </c:pt>
                <c:pt idx="59">
                  <c:v>20615.5</c:v>
                </c:pt>
                <c:pt idx="60">
                  <c:v>21216</c:v>
                </c:pt>
                <c:pt idx="61">
                  <c:v>21291.5</c:v>
                </c:pt>
                <c:pt idx="62">
                  <c:v>21291.5</c:v>
                </c:pt>
                <c:pt idx="63">
                  <c:v>21314</c:v>
                </c:pt>
                <c:pt idx="64">
                  <c:v>21484</c:v>
                </c:pt>
                <c:pt idx="65">
                  <c:v>22275.5</c:v>
                </c:pt>
                <c:pt idx="66">
                  <c:v>22277</c:v>
                </c:pt>
                <c:pt idx="67">
                  <c:v>22305</c:v>
                </c:pt>
                <c:pt idx="68">
                  <c:v>23255.5</c:v>
                </c:pt>
                <c:pt idx="69">
                  <c:v>23294.5</c:v>
                </c:pt>
                <c:pt idx="70">
                  <c:v>24274.5</c:v>
                </c:pt>
                <c:pt idx="71">
                  <c:v>2132</c:v>
                </c:pt>
                <c:pt idx="72">
                  <c:v>2132</c:v>
                </c:pt>
                <c:pt idx="73">
                  <c:v>2243.5</c:v>
                </c:pt>
                <c:pt idx="74">
                  <c:v>2243.5</c:v>
                </c:pt>
                <c:pt idx="75">
                  <c:v>2355</c:v>
                </c:pt>
                <c:pt idx="76">
                  <c:v>2355</c:v>
                </c:pt>
                <c:pt idx="77">
                  <c:v>2914</c:v>
                </c:pt>
                <c:pt idx="78">
                  <c:v>2914</c:v>
                </c:pt>
                <c:pt idx="79">
                  <c:v>3235</c:v>
                </c:pt>
                <c:pt idx="80">
                  <c:v>3235</c:v>
                </c:pt>
                <c:pt idx="81">
                  <c:v>5206</c:v>
                </c:pt>
                <c:pt idx="82">
                  <c:v>12175.5</c:v>
                </c:pt>
                <c:pt idx="83">
                  <c:v>15269.5</c:v>
                </c:pt>
                <c:pt idx="84">
                  <c:v>19524</c:v>
                </c:pt>
                <c:pt idx="85">
                  <c:v>20574</c:v>
                </c:pt>
                <c:pt idx="86">
                  <c:v>22118.5</c:v>
                </c:pt>
                <c:pt idx="87">
                  <c:v>22163</c:v>
                </c:pt>
                <c:pt idx="88">
                  <c:v>22266</c:v>
                </c:pt>
                <c:pt idx="89">
                  <c:v>22355</c:v>
                </c:pt>
                <c:pt idx="90">
                  <c:v>22355</c:v>
                </c:pt>
                <c:pt idx="91">
                  <c:v>22355</c:v>
                </c:pt>
                <c:pt idx="92">
                  <c:v>23185</c:v>
                </c:pt>
                <c:pt idx="93">
                  <c:v>23235</c:v>
                </c:pt>
                <c:pt idx="94">
                  <c:v>23235</c:v>
                </c:pt>
                <c:pt idx="95">
                  <c:v>23257.5</c:v>
                </c:pt>
                <c:pt idx="96">
                  <c:v>23486</c:v>
                </c:pt>
                <c:pt idx="97">
                  <c:v>23723</c:v>
                </c:pt>
                <c:pt idx="98">
                  <c:v>24346</c:v>
                </c:pt>
                <c:pt idx="99">
                  <c:v>24346</c:v>
                </c:pt>
                <c:pt idx="100">
                  <c:v>24346</c:v>
                </c:pt>
                <c:pt idx="101">
                  <c:v>24438</c:v>
                </c:pt>
                <c:pt idx="102">
                  <c:v>24505</c:v>
                </c:pt>
                <c:pt idx="103">
                  <c:v>24505</c:v>
                </c:pt>
                <c:pt idx="104">
                  <c:v>24505</c:v>
                </c:pt>
                <c:pt idx="105">
                  <c:v>24642</c:v>
                </c:pt>
                <c:pt idx="106">
                  <c:v>25362.5</c:v>
                </c:pt>
                <c:pt idx="107">
                  <c:v>25385</c:v>
                </c:pt>
                <c:pt idx="108">
                  <c:v>25410</c:v>
                </c:pt>
                <c:pt idx="109">
                  <c:v>25504.5</c:v>
                </c:pt>
                <c:pt idx="110">
                  <c:v>26312</c:v>
                </c:pt>
                <c:pt idx="111">
                  <c:v>26348</c:v>
                </c:pt>
                <c:pt idx="112">
                  <c:v>26348</c:v>
                </c:pt>
                <c:pt idx="113">
                  <c:v>26388</c:v>
                </c:pt>
                <c:pt idx="114">
                  <c:v>26451</c:v>
                </c:pt>
                <c:pt idx="115">
                  <c:v>26451</c:v>
                </c:pt>
                <c:pt idx="116">
                  <c:v>26699.5</c:v>
                </c:pt>
                <c:pt idx="117">
                  <c:v>27459</c:v>
                </c:pt>
                <c:pt idx="118">
                  <c:v>27459</c:v>
                </c:pt>
                <c:pt idx="119">
                  <c:v>27459</c:v>
                </c:pt>
                <c:pt idx="120">
                  <c:v>27640.5</c:v>
                </c:pt>
                <c:pt idx="121">
                  <c:v>27766</c:v>
                </c:pt>
                <c:pt idx="122">
                  <c:v>28468</c:v>
                </c:pt>
                <c:pt idx="123">
                  <c:v>30280.5</c:v>
                </c:pt>
                <c:pt idx="124">
                  <c:v>31405.5</c:v>
                </c:pt>
              </c:numCache>
            </c:numRef>
          </c:xVal>
          <c:yVal>
            <c:numRef>
              <c:f>'Active 1'!$K$21:$K$989</c:f>
              <c:numCache>
                <c:formatCode>General</c:formatCode>
                <c:ptCount val="969"/>
                <c:pt idx="19">
                  <c:v>-2.789199999824632E-2</c:v>
                </c:pt>
                <c:pt idx="21">
                  <c:v>-2.0892000007734168E-2</c:v>
                </c:pt>
                <c:pt idx="22">
                  <c:v>-2.295600000070408E-2</c:v>
                </c:pt>
                <c:pt idx="23">
                  <c:v>-2.0404000002599787E-2</c:v>
                </c:pt>
                <c:pt idx="24">
                  <c:v>-1.7976000002818182E-2</c:v>
                </c:pt>
                <c:pt idx="25">
                  <c:v>-2.1140000004379544E-2</c:v>
                </c:pt>
                <c:pt idx="26">
                  <c:v>-2.273599999898579E-2</c:v>
                </c:pt>
                <c:pt idx="27">
                  <c:v>-2.3032000004604924E-2</c:v>
                </c:pt>
                <c:pt idx="28">
                  <c:v>-1.9896000005246606E-2</c:v>
                </c:pt>
                <c:pt idx="29">
                  <c:v>-2.1916000005148817E-2</c:v>
                </c:pt>
                <c:pt idx="30">
                  <c:v>-2.337200000329176E-2</c:v>
                </c:pt>
                <c:pt idx="31">
                  <c:v>-2.0808000001125038E-2</c:v>
                </c:pt>
                <c:pt idx="32">
                  <c:v>-1.7808000004151836E-2</c:v>
                </c:pt>
                <c:pt idx="33">
                  <c:v>-1.7343999999866355E-2</c:v>
                </c:pt>
                <c:pt idx="36">
                  <c:v>-1.9952000002376735E-2</c:v>
                </c:pt>
                <c:pt idx="37">
                  <c:v>-1.530800000182353E-2</c:v>
                </c:pt>
                <c:pt idx="38">
                  <c:v>-1.5244000001985114E-2</c:v>
                </c:pt>
                <c:pt idx="39">
                  <c:v>-1.5608000008796807E-2</c:v>
                </c:pt>
                <c:pt idx="40">
                  <c:v>-1.2604000003193505E-2</c:v>
                </c:pt>
                <c:pt idx="45">
                  <c:v>-1.1208000003534835E-2</c:v>
                </c:pt>
                <c:pt idx="51">
                  <c:v>-7.2240000008605421E-3</c:v>
                </c:pt>
                <c:pt idx="52">
                  <c:v>-8.3079999967594631E-3</c:v>
                </c:pt>
                <c:pt idx="53">
                  <c:v>-1.0328000003937632E-2</c:v>
                </c:pt>
                <c:pt idx="55">
                  <c:v>-7.1280000047408976E-3</c:v>
                </c:pt>
                <c:pt idx="57">
                  <c:v>-4.5180000015534461E-3</c:v>
                </c:pt>
                <c:pt idx="58">
                  <c:v>-5.8200000057695433E-3</c:v>
                </c:pt>
                <c:pt idx="59">
                  <c:v>-5.7560000059311278E-3</c:v>
                </c:pt>
                <c:pt idx="60">
                  <c:v>-3.7920000031590462E-3</c:v>
                </c:pt>
                <c:pt idx="61">
                  <c:v>-3.6800000816583633E-4</c:v>
                </c:pt>
                <c:pt idx="62">
                  <c:v>5.3199999092612416E-4</c:v>
                </c:pt>
                <c:pt idx="65">
                  <c:v>6.7239999989396892E-3</c:v>
                </c:pt>
                <c:pt idx="70">
                  <c:v>1.3071352812403347E-2</c:v>
                </c:pt>
                <c:pt idx="83">
                  <c:v>-3.0363999998371582E-2</c:v>
                </c:pt>
                <c:pt idx="86">
                  <c:v>3.1380000000353903E-3</c:v>
                </c:pt>
                <c:pt idx="87">
                  <c:v>5.3399999160319567E-4</c:v>
                </c:pt>
                <c:pt idx="89">
                  <c:v>2.6999999972758815E-3</c:v>
                </c:pt>
                <c:pt idx="90">
                  <c:v>2.9999999969732016E-3</c:v>
                </c:pt>
                <c:pt idx="91">
                  <c:v>3.599999996367842E-3</c:v>
                </c:pt>
                <c:pt idx="92">
                  <c:v>7.149999997636769E-3</c:v>
                </c:pt>
                <c:pt idx="93">
                  <c:v>8.989999994810205E-3</c:v>
                </c:pt>
                <c:pt idx="94">
                  <c:v>9.989999991375953E-3</c:v>
                </c:pt>
                <c:pt idx="95">
                  <c:v>9.9399999890010804E-3</c:v>
                </c:pt>
                <c:pt idx="96">
                  <c:v>9.0279999931226484E-3</c:v>
                </c:pt>
                <c:pt idx="98">
                  <c:v>8.1479999935254455E-3</c:v>
                </c:pt>
                <c:pt idx="99">
                  <c:v>1.3657999996212311E-2</c:v>
                </c:pt>
                <c:pt idx="100">
                  <c:v>1.3707999991311226E-2</c:v>
                </c:pt>
                <c:pt idx="101">
                  <c:v>1.4323999996122438E-2</c:v>
                </c:pt>
                <c:pt idx="102">
                  <c:v>1.3589999995019753E-2</c:v>
                </c:pt>
                <c:pt idx="103">
                  <c:v>1.3959999996586703E-2</c:v>
                </c:pt>
                <c:pt idx="104">
                  <c:v>1.4139999999315478E-2</c:v>
                </c:pt>
                <c:pt idx="106">
                  <c:v>2.0599999996193219E-2</c:v>
                </c:pt>
                <c:pt idx="107">
                  <c:v>1.9179999995685648E-2</c:v>
                </c:pt>
                <c:pt idx="108">
                  <c:v>1.9449999999778811E-2</c:v>
                </c:pt>
                <c:pt idx="109">
                  <c:v>1.898599999549333E-2</c:v>
                </c:pt>
                <c:pt idx="110">
                  <c:v>2.3845999989134725E-2</c:v>
                </c:pt>
                <c:pt idx="111">
                  <c:v>2.5533999993058387E-2</c:v>
                </c:pt>
                <c:pt idx="112">
                  <c:v>2.656399999250425E-2</c:v>
                </c:pt>
                <c:pt idx="113">
                  <c:v>2.4423999995633494E-2</c:v>
                </c:pt>
                <c:pt idx="114">
                  <c:v>2.7047999996284489E-2</c:v>
                </c:pt>
                <c:pt idx="115">
                  <c:v>2.936799999588402E-2</c:v>
                </c:pt>
                <c:pt idx="116">
                  <c:v>3.0005999993591104E-2</c:v>
                </c:pt>
                <c:pt idx="117">
                  <c:v>3.0801999993855134E-2</c:v>
                </c:pt>
                <c:pt idx="118">
                  <c:v>3.1011999999464024E-2</c:v>
                </c:pt>
                <c:pt idx="119">
                  <c:v>3.1741999999212567E-2</c:v>
                </c:pt>
                <c:pt idx="120">
                  <c:v>3.3243999991100281E-2</c:v>
                </c:pt>
                <c:pt idx="121">
                  <c:v>3.5847999992256518E-2</c:v>
                </c:pt>
                <c:pt idx="122">
                  <c:v>3.4663999991607852E-2</c:v>
                </c:pt>
                <c:pt idx="123">
                  <c:v>4.5863999992434401E-2</c:v>
                </c:pt>
                <c:pt idx="124">
                  <c:v>5.4764000000432134E-2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E8-4B00-A869-459DD25DB54A}"/>
            </c:ext>
          </c:extLst>
        </c:ser>
        <c:ser>
          <c:idx val="7"/>
          <c:order val="4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15408.5</c:v>
                </c:pt>
                <c:pt idx="22">
                  <c:v>15428</c:v>
                </c:pt>
                <c:pt idx="23">
                  <c:v>15514.5</c:v>
                </c:pt>
                <c:pt idx="24">
                  <c:v>15525.5</c:v>
                </c:pt>
                <c:pt idx="25">
                  <c:v>15570</c:v>
                </c:pt>
                <c:pt idx="26">
                  <c:v>16143</c:v>
                </c:pt>
                <c:pt idx="27">
                  <c:v>16341</c:v>
                </c:pt>
                <c:pt idx="28">
                  <c:v>16385.5</c:v>
                </c:pt>
                <c:pt idx="29">
                  <c:v>16408</c:v>
                </c:pt>
                <c:pt idx="30">
                  <c:v>16436</c:v>
                </c:pt>
                <c:pt idx="31">
                  <c:v>16454</c:v>
                </c:pt>
                <c:pt idx="32">
                  <c:v>16466.5</c:v>
                </c:pt>
                <c:pt idx="33">
                  <c:v>16609.5</c:v>
                </c:pt>
                <c:pt idx="34">
                  <c:v>17254</c:v>
                </c:pt>
                <c:pt idx="35">
                  <c:v>17458</c:v>
                </c:pt>
                <c:pt idx="36">
                  <c:v>17488.5</c:v>
                </c:pt>
                <c:pt idx="37">
                  <c:v>17491.5</c:v>
                </c:pt>
                <c:pt idx="38">
                  <c:v>17497</c:v>
                </c:pt>
                <c:pt idx="39">
                  <c:v>17541.5</c:v>
                </c:pt>
                <c:pt idx="40">
                  <c:v>18189.5</c:v>
                </c:pt>
                <c:pt idx="41">
                  <c:v>18214.5</c:v>
                </c:pt>
                <c:pt idx="42">
                  <c:v>18215</c:v>
                </c:pt>
                <c:pt idx="43">
                  <c:v>18251</c:v>
                </c:pt>
                <c:pt idx="44">
                  <c:v>18267.5</c:v>
                </c:pt>
                <c:pt idx="45">
                  <c:v>19041.5</c:v>
                </c:pt>
                <c:pt idx="46">
                  <c:v>19284</c:v>
                </c:pt>
                <c:pt idx="47">
                  <c:v>19312</c:v>
                </c:pt>
                <c:pt idx="48">
                  <c:v>19365</c:v>
                </c:pt>
                <c:pt idx="49">
                  <c:v>19451.5</c:v>
                </c:pt>
                <c:pt idx="50">
                  <c:v>19493.5</c:v>
                </c:pt>
                <c:pt idx="51">
                  <c:v>20162</c:v>
                </c:pt>
                <c:pt idx="52">
                  <c:v>20191.5</c:v>
                </c:pt>
                <c:pt idx="53">
                  <c:v>20239</c:v>
                </c:pt>
                <c:pt idx="54">
                  <c:v>20252.5</c:v>
                </c:pt>
                <c:pt idx="55">
                  <c:v>20264</c:v>
                </c:pt>
                <c:pt idx="56">
                  <c:v>20289</c:v>
                </c:pt>
                <c:pt idx="57">
                  <c:v>20289</c:v>
                </c:pt>
                <c:pt idx="58">
                  <c:v>20322.5</c:v>
                </c:pt>
                <c:pt idx="59">
                  <c:v>20615.5</c:v>
                </c:pt>
                <c:pt idx="60">
                  <c:v>21216</c:v>
                </c:pt>
                <c:pt idx="61">
                  <c:v>21291.5</c:v>
                </c:pt>
                <c:pt idx="62">
                  <c:v>21291.5</c:v>
                </c:pt>
                <c:pt idx="63">
                  <c:v>21314</c:v>
                </c:pt>
                <c:pt idx="64">
                  <c:v>21484</c:v>
                </c:pt>
                <c:pt idx="65">
                  <c:v>22275.5</c:v>
                </c:pt>
                <c:pt idx="66">
                  <c:v>22277</c:v>
                </c:pt>
                <c:pt idx="67">
                  <c:v>22305</c:v>
                </c:pt>
                <c:pt idx="68">
                  <c:v>23255.5</c:v>
                </c:pt>
                <c:pt idx="69">
                  <c:v>23294.5</c:v>
                </c:pt>
                <c:pt idx="70">
                  <c:v>24274.5</c:v>
                </c:pt>
                <c:pt idx="71">
                  <c:v>2132</c:v>
                </c:pt>
                <c:pt idx="72">
                  <c:v>2132</c:v>
                </c:pt>
                <c:pt idx="73">
                  <c:v>2243.5</c:v>
                </c:pt>
                <c:pt idx="74">
                  <c:v>2243.5</c:v>
                </c:pt>
                <c:pt idx="75">
                  <c:v>2355</c:v>
                </c:pt>
                <c:pt idx="76">
                  <c:v>2355</c:v>
                </c:pt>
                <c:pt idx="77">
                  <c:v>2914</c:v>
                </c:pt>
                <c:pt idx="78">
                  <c:v>2914</c:v>
                </c:pt>
                <c:pt idx="79">
                  <c:v>3235</c:v>
                </c:pt>
                <c:pt idx="80">
                  <c:v>3235</c:v>
                </c:pt>
                <c:pt idx="81">
                  <c:v>5206</c:v>
                </c:pt>
                <c:pt idx="82">
                  <c:v>12175.5</c:v>
                </c:pt>
                <c:pt idx="83">
                  <c:v>15269.5</c:v>
                </c:pt>
                <c:pt idx="84">
                  <c:v>19524</c:v>
                </c:pt>
                <c:pt idx="85">
                  <c:v>20574</c:v>
                </c:pt>
                <c:pt idx="86">
                  <c:v>22118.5</c:v>
                </c:pt>
                <c:pt idx="87">
                  <c:v>22163</c:v>
                </c:pt>
                <c:pt idx="88">
                  <c:v>22266</c:v>
                </c:pt>
                <c:pt idx="89">
                  <c:v>22355</c:v>
                </c:pt>
                <c:pt idx="90">
                  <c:v>22355</c:v>
                </c:pt>
                <c:pt idx="91">
                  <c:v>22355</c:v>
                </c:pt>
                <c:pt idx="92">
                  <c:v>23185</c:v>
                </c:pt>
                <c:pt idx="93">
                  <c:v>23235</c:v>
                </c:pt>
                <c:pt idx="94">
                  <c:v>23235</c:v>
                </c:pt>
                <c:pt idx="95">
                  <c:v>23257.5</c:v>
                </c:pt>
                <c:pt idx="96">
                  <c:v>23486</c:v>
                </c:pt>
                <c:pt idx="97">
                  <c:v>23723</c:v>
                </c:pt>
                <c:pt idx="98">
                  <c:v>24346</c:v>
                </c:pt>
                <c:pt idx="99">
                  <c:v>24346</c:v>
                </c:pt>
                <c:pt idx="100">
                  <c:v>24346</c:v>
                </c:pt>
                <c:pt idx="101">
                  <c:v>24438</c:v>
                </c:pt>
                <c:pt idx="102">
                  <c:v>24505</c:v>
                </c:pt>
                <c:pt idx="103">
                  <c:v>24505</c:v>
                </c:pt>
                <c:pt idx="104">
                  <c:v>24505</c:v>
                </c:pt>
                <c:pt idx="105">
                  <c:v>24642</c:v>
                </c:pt>
                <c:pt idx="106">
                  <c:v>25362.5</c:v>
                </c:pt>
                <c:pt idx="107">
                  <c:v>25385</c:v>
                </c:pt>
                <c:pt idx="108">
                  <c:v>25410</c:v>
                </c:pt>
                <c:pt idx="109">
                  <c:v>25504.5</c:v>
                </c:pt>
                <c:pt idx="110">
                  <c:v>26312</c:v>
                </c:pt>
                <c:pt idx="111">
                  <c:v>26348</c:v>
                </c:pt>
                <c:pt idx="112">
                  <c:v>26348</c:v>
                </c:pt>
                <c:pt idx="113">
                  <c:v>26388</c:v>
                </c:pt>
                <c:pt idx="114">
                  <c:v>26451</c:v>
                </c:pt>
                <c:pt idx="115">
                  <c:v>26451</c:v>
                </c:pt>
                <c:pt idx="116">
                  <c:v>26699.5</c:v>
                </c:pt>
                <c:pt idx="117">
                  <c:v>27459</c:v>
                </c:pt>
                <c:pt idx="118">
                  <c:v>27459</c:v>
                </c:pt>
                <c:pt idx="119">
                  <c:v>27459</c:v>
                </c:pt>
                <c:pt idx="120">
                  <c:v>27640.5</c:v>
                </c:pt>
                <c:pt idx="121">
                  <c:v>27766</c:v>
                </c:pt>
                <c:pt idx="122">
                  <c:v>28468</c:v>
                </c:pt>
                <c:pt idx="123">
                  <c:v>30280.5</c:v>
                </c:pt>
                <c:pt idx="124">
                  <c:v>31405.5</c:v>
                </c:pt>
              </c:numCache>
            </c:numRef>
          </c:xVal>
          <c:yVal>
            <c:numRef>
              <c:f>'Active 1'!$O$21:$O$989</c:f>
              <c:numCache>
                <c:formatCode>General</c:formatCode>
                <c:ptCount val="969"/>
                <c:pt idx="0">
                  <c:v>-0.12580475585632364</c:v>
                </c:pt>
                <c:pt idx="1">
                  <c:v>-0.12579043187650885</c:v>
                </c:pt>
                <c:pt idx="2">
                  <c:v>-0.1257732431007311</c:v>
                </c:pt>
                <c:pt idx="3">
                  <c:v>-0.12574173034513855</c:v>
                </c:pt>
                <c:pt idx="4">
                  <c:v>-0.12569302881376829</c:v>
                </c:pt>
                <c:pt idx="5">
                  <c:v>-0.12566151605817574</c:v>
                </c:pt>
                <c:pt idx="6">
                  <c:v>-0.11260950565093907</c:v>
                </c:pt>
                <c:pt idx="11">
                  <c:v>-4.427266275053876E-2</c:v>
                </c:pt>
                <c:pt idx="12">
                  <c:v>-4.3951805602687466E-2</c:v>
                </c:pt>
                <c:pt idx="13">
                  <c:v>-4.3854402539946893E-2</c:v>
                </c:pt>
                <c:pt idx="14">
                  <c:v>-4.3567922943651097E-2</c:v>
                </c:pt>
                <c:pt idx="15">
                  <c:v>-4.3184040284614714E-2</c:v>
                </c:pt>
                <c:pt idx="16">
                  <c:v>-4.3169716304799932E-2</c:v>
                </c:pt>
                <c:pt idx="17">
                  <c:v>-4.3166851508836965E-2</c:v>
                </c:pt>
                <c:pt idx="18">
                  <c:v>-4.2545190784875078E-2</c:v>
                </c:pt>
                <c:pt idx="21">
                  <c:v>-2.3547477461949906E-2</c:v>
                </c:pt>
                <c:pt idx="22">
                  <c:v>-3.7408611623291371E-2</c:v>
                </c:pt>
                <c:pt idx="23">
                  <c:v>-3.6913001921699648E-2</c:v>
                </c:pt>
                <c:pt idx="24">
                  <c:v>-3.6849976410514559E-2</c:v>
                </c:pt>
                <c:pt idx="25">
                  <c:v>-3.6595009569811307E-2</c:v>
                </c:pt>
                <c:pt idx="27">
                  <c:v>-3.2177494194930059E-2</c:v>
                </c:pt>
                <c:pt idx="28">
                  <c:v>-3.1922527354226793E-2</c:v>
                </c:pt>
                <c:pt idx="29">
                  <c:v>-3.179361153589369E-2</c:v>
                </c:pt>
                <c:pt idx="30">
                  <c:v>-3.1633182961968029E-2</c:v>
                </c:pt>
                <c:pt idx="32">
                  <c:v>-3.14584304082276E-2</c:v>
                </c:pt>
                <c:pt idx="40">
                  <c:v>-2.1586343519874304E-2</c:v>
                </c:pt>
                <c:pt idx="42">
                  <c:v>-2.1440238925763452E-2</c:v>
                </c:pt>
                <c:pt idx="43">
                  <c:v>-2.1233973616430465E-2</c:v>
                </c:pt>
                <c:pt idx="44">
                  <c:v>-2.113943534965286E-2</c:v>
                </c:pt>
                <c:pt idx="45">
                  <c:v>-1.6704731198993863E-2</c:v>
                </c:pt>
                <c:pt idx="46">
                  <c:v>-1.5315305156959225E-2</c:v>
                </c:pt>
                <c:pt idx="47">
                  <c:v>-1.5154876583033577E-2</c:v>
                </c:pt>
                <c:pt idx="48">
                  <c:v>-1.4851208210960032E-2</c:v>
                </c:pt>
                <c:pt idx="49">
                  <c:v>-1.4355598509368295E-2</c:v>
                </c:pt>
                <c:pt idx="50">
                  <c:v>-1.4114955648479824E-2</c:v>
                </c:pt>
                <c:pt idx="51">
                  <c:v>-1.0284723446004965E-2</c:v>
                </c:pt>
                <c:pt idx="52">
                  <c:v>-1.0115700484190443E-2</c:v>
                </c:pt>
                <c:pt idx="53">
                  <c:v>-9.8435448677094278E-3</c:v>
                </c:pt>
                <c:pt idx="54">
                  <c:v>-9.7661953767095716E-3</c:v>
                </c:pt>
                <c:pt idx="55">
                  <c:v>-9.7003050695615295E-3</c:v>
                </c:pt>
                <c:pt idx="56">
                  <c:v>-9.5570652714136312E-3</c:v>
                </c:pt>
                <c:pt idx="57">
                  <c:v>-9.5570652714136312E-3</c:v>
                </c:pt>
                <c:pt idx="58">
                  <c:v>-9.3651239418954396E-3</c:v>
                </c:pt>
                <c:pt idx="59">
                  <c:v>-7.6863535076020506E-3</c:v>
                </c:pt>
                <c:pt idx="60">
                  <c:v>-4.2457335560894816E-3</c:v>
                </c:pt>
                <c:pt idx="61">
                  <c:v>-3.813149365682833E-3</c:v>
                </c:pt>
                <c:pt idx="62">
                  <c:v>-3.813149365682833E-3</c:v>
                </c:pt>
                <c:pt idx="63">
                  <c:v>-3.6842335473497162E-3</c:v>
                </c:pt>
                <c:pt idx="64">
                  <c:v>-2.7102029199439909E-3</c:v>
                </c:pt>
                <c:pt idx="65">
                  <c:v>1.824769089418532E-3</c:v>
                </c:pt>
                <c:pt idx="66">
                  <c:v>1.8333634773073926E-3</c:v>
                </c:pt>
                <c:pt idx="67">
                  <c:v>1.9937920512330398E-3</c:v>
                </c:pt>
                <c:pt idx="68">
                  <c:v>7.4397691768162133E-3</c:v>
                </c:pt>
                <c:pt idx="69">
                  <c:v>7.6632232619269491E-3</c:v>
                </c:pt>
                <c:pt idx="70">
                  <c:v>1.327822334932463E-2</c:v>
                </c:pt>
                <c:pt idx="71">
                  <c:v>-0.1135892658702707</c:v>
                </c:pt>
                <c:pt idx="72">
                  <c:v>-0.1135892658702707</c:v>
                </c:pt>
                <c:pt idx="73">
                  <c:v>-0.11295041637053106</c:v>
                </c:pt>
                <c:pt idx="74">
                  <c:v>-0.11295041637053106</c:v>
                </c:pt>
                <c:pt idx="75">
                  <c:v>-0.11231156687079143</c:v>
                </c:pt>
                <c:pt idx="76">
                  <c:v>-0.11231156687079143</c:v>
                </c:pt>
                <c:pt idx="77">
                  <c:v>-0.10910872498420437</c:v>
                </c:pt>
                <c:pt idx="78">
                  <c:v>-0.10910872498420437</c:v>
                </c:pt>
                <c:pt idx="79">
                  <c:v>-0.10726952597598534</c:v>
                </c:pt>
                <c:pt idx="80">
                  <c:v>-0.10726952597598534</c:v>
                </c:pt>
                <c:pt idx="81">
                  <c:v>-9.5976500290004874E-2</c:v>
                </c:pt>
                <c:pt idx="82">
                  <c:v>-5.6044109362333214E-2</c:v>
                </c:pt>
                <c:pt idx="83">
                  <c:v>-3.8316751943549068E-2</c:v>
                </c:pt>
                <c:pt idx="84">
                  <c:v>-1.3940203094739381E-2</c:v>
                </c:pt>
                <c:pt idx="85">
                  <c:v>-7.9241315725275679E-3</c:v>
                </c:pt>
                <c:pt idx="86">
                  <c:v>9.2522315704970937E-4</c:v>
                </c:pt>
                <c:pt idx="87">
                  <c:v>1.1801899977529895E-3</c:v>
                </c:pt>
                <c:pt idx="88">
                  <c:v>1.7703379661223317E-3</c:v>
                </c:pt>
                <c:pt idx="89">
                  <c:v>2.2802716475288642E-3</c:v>
                </c:pt>
                <c:pt idx="90">
                  <c:v>2.2802716475288642E-3</c:v>
                </c:pt>
                <c:pt idx="91">
                  <c:v>2.2802716475288642E-3</c:v>
                </c:pt>
                <c:pt idx="92">
                  <c:v>7.0358329460391555E-3</c:v>
                </c:pt>
                <c:pt idx="93">
                  <c:v>7.3223125423349522E-3</c:v>
                </c:pt>
                <c:pt idx="94">
                  <c:v>7.3223125423349522E-3</c:v>
                </c:pt>
                <c:pt idx="95">
                  <c:v>7.4512283606680552E-3</c:v>
                </c:pt>
                <c:pt idx="96">
                  <c:v>8.7604401157398704E-3</c:v>
                </c:pt>
                <c:pt idx="97">
                  <c:v>1.0118353402181951E-2</c:v>
                </c:pt>
                <c:pt idx="98">
                  <c:v>1.3687889172027623E-2</c:v>
                </c:pt>
                <c:pt idx="99">
                  <c:v>1.3687889172027623E-2</c:v>
                </c:pt>
                <c:pt idx="100">
                  <c:v>1.3687889172027623E-2</c:v>
                </c:pt>
                <c:pt idx="101">
                  <c:v>1.4215011629211904E-2</c:v>
                </c:pt>
                <c:pt idx="102">
                  <c:v>1.4598894288248287E-2</c:v>
                </c:pt>
                <c:pt idx="103">
                  <c:v>1.4598894288248287E-2</c:v>
                </c:pt>
                <c:pt idx="104">
                  <c:v>1.4598894288248287E-2</c:v>
                </c:pt>
                <c:pt idx="105">
                  <c:v>1.5383848382098775E-2</c:v>
                </c:pt>
                <c:pt idx="106">
                  <c:v>1.9512019364721273E-2</c:v>
                </c:pt>
                <c:pt idx="107">
                  <c:v>1.9640935183054375E-2</c:v>
                </c:pt>
                <c:pt idx="108">
                  <c:v>1.9784174981202274E-2</c:v>
                </c:pt>
                <c:pt idx="109">
                  <c:v>2.0325621418201351E-2</c:v>
                </c:pt>
                <c:pt idx="110">
                  <c:v>2.4952266898378511E-2</c:v>
                </c:pt>
                <c:pt idx="111">
                  <c:v>2.5158532207711498E-2</c:v>
                </c:pt>
                <c:pt idx="112">
                  <c:v>2.5158532207711498E-2</c:v>
                </c:pt>
                <c:pt idx="113">
                  <c:v>2.5387715884748141E-2</c:v>
                </c:pt>
                <c:pt idx="114">
                  <c:v>2.574868017608084E-2</c:v>
                </c:pt>
                <c:pt idx="115">
                  <c:v>2.574868017608084E-2</c:v>
                </c:pt>
                <c:pt idx="116">
                  <c:v>2.7172483769670963E-2</c:v>
                </c:pt>
                <c:pt idx="117">
                  <c:v>3.1524108837404197E-2</c:v>
                </c:pt>
                <c:pt idx="118">
                  <c:v>3.1524108837404197E-2</c:v>
                </c:pt>
                <c:pt idx="119">
                  <c:v>3.1524108837404197E-2</c:v>
                </c:pt>
                <c:pt idx="120">
                  <c:v>3.2564029771957936E-2</c:v>
                </c:pt>
                <c:pt idx="121">
                  <c:v>3.3283093558660409E-2</c:v>
                </c:pt>
                <c:pt idx="122">
                  <c:v>3.730526709065346E-2</c:v>
                </c:pt>
                <c:pt idx="123">
                  <c:v>4.7690152456376228E-2</c:v>
                </c:pt>
                <c:pt idx="124">
                  <c:v>5.4135943373031736E-2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E8-4B00-A869-459DD25DB54A}"/>
            </c:ext>
          </c:extLst>
        </c:ser>
        <c:ser>
          <c:idx val="8"/>
          <c:order val="5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1'!$V$2:$V$989</c:f>
              <c:numCache>
                <c:formatCode>General</c:formatCode>
                <c:ptCount val="988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  <c:pt idx="19">
                  <c:v>19000</c:v>
                </c:pt>
                <c:pt idx="20">
                  <c:v>20000</c:v>
                </c:pt>
                <c:pt idx="21">
                  <c:v>21000</c:v>
                </c:pt>
                <c:pt idx="22">
                  <c:v>22000</c:v>
                </c:pt>
                <c:pt idx="23">
                  <c:v>23000</c:v>
                </c:pt>
                <c:pt idx="24">
                  <c:v>24000</c:v>
                </c:pt>
                <c:pt idx="25">
                  <c:v>25000</c:v>
                </c:pt>
                <c:pt idx="26">
                  <c:v>26000</c:v>
                </c:pt>
                <c:pt idx="27">
                  <c:v>27000</c:v>
                </c:pt>
                <c:pt idx="28">
                  <c:v>28000</c:v>
                </c:pt>
                <c:pt idx="29">
                  <c:v>29000</c:v>
                </c:pt>
                <c:pt idx="30">
                  <c:v>30000</c:v>
                </c:pt>
                <c:pt idx="31">
                  <c:v>31000</c:v>
                </c:pt>
                <c:pt idx="32">
                  <c:v>32000</c:v>
                </c:pt>
              </c:numCache>
            </c:numRef>
          </c:xVal>
          <c:yVal>
            <c:numRef>
              <c:f>'Active 1'!$W$2:$W$989</c:f>
              <c:numCache>
                <c:formatCode>General</c:formatCode>
                <c:ptCount val="988"/>
                <c:pt idx="0">
                  <c:v>1.2943026181228985E-2</c:v>
                </c:pt>
                <c:pt idx="1">
                  <c:v>6.9853662291700933E-3</c:v>
                </c:pt>
                <c:pt idx="2">
                  <c:v>1.5401507658969408E-3</c:v>
                </c:pt>
                <c:pt idx="3">
                  <c:v>-3.3926202085904716E-3</c:v>
                </c:pt>
                <c:pt idx="4">
                  <c:v>-7.8129466942921458E-3</c:v>
                </c:pt>
                <c:pt idx="5">
                  <c:v>-1.1720828691208076E-2</c:v>
                </c:pt>
                <c:pt idx="6">
                  <c:v>-1.511626619933827E-2</c:v>
                </c:pt>
                <c:pt idx="7">
                  <c:v>-1.7999259218682725E-2</c:v>
                </c:pt>
                <c:pt idx="8">
                  <c:v>-2.036980774924144E-2</c:v>
                </c:pt>
                <c:pt idx="9">
                  <c:v>-2.2227911791014413E-2</c:v>
                </c:pt>
                <c:pt idx="10">
                  <c:v>-2.3573571344001648E-2</c:v>
                </c:pt>
                <c:pt idx="11">
                  <c:v>-2.4406786408203145E-2</c:v>
                </c:pt>
                <c:pt idx="12">
                  <c:v>-2.4727556983618899E-2</c:v>
                </c:pt>
                <c:pt idx="13">
                  <c:v>-2.4535883070248919E-2</c:v>
                </c:pt>
                <c:pt idx="14">
                  <c:v>-2.3831764668093197E-2</c:v>
                </c:pt>
                <c:pt idx="15">
                  <c:v>-2.2615201777151733E-2</c:v>
                </c:pt>
                <c:pt idx="16">
                  <c:v>-2.0886194397424535E-2</c:v>
                </c:pt>
                <c:pt idx="17">
                  <c:v>-1.8644742528911587E-2</c:v>
                </c:pt>
                <c:pt idx="18">
                  <c:v>-1.5890846171612905E-2</c:v>
                </c:pt>
                <c:pt idx="19">
                  <c:v>-1.2624505325528487E-2</c:v>
                </c:pt>
                <c:pt idx="20">
                  <c:v>-8.8457199906583212E-3</c:v>
                </c:pt>
                <c:pt idx="21">
                  <c:v>-4.5544901670024479E-3</c:v>
                </c:pt>
                <c:pt idx="22">
                  <c:v>2.4918414543921574E-4</c:v>
                </c:pt>
                <c:pt idx="23">
                  <c:v>5.5653029466665727E-3</c:v>
                </c:pt>
                <c:pt idx="24">
                  <c:v>1.1393866236679706E-2</c:v>
                </c:pt>
                <c:pt idx="25">
                  <c:v>1.7734874015478547E-2</c:v>
                </c:pt>
                <c:pt idx="26">
                  <c:v>2.458832628306315E-2</c:v>
                </c:pt>
                <c:pt idx="27">
                  <c:v>3.1954223039433488E-2</c:v>
                </c:pt>
                <c:pt idx="28">
                  <c:v>3.9832564284589561E-2</c:v>
                </c:pt>
                <c:pt idx="29">
                  <c:v>4.8223350018531369E-2</c:v>
                </c:pt>
                <c:pt idx="30">
                  <c:v>5.712658024125894E-2</c:v>
                </c:pt>
                <c:pt idx="31">
                  <c:v>6.6542254952772217E-2</c:v>
                </c:pt>
                <c:pt idx="32">
                  <c:v>7.6470374153071258E-2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E8-4B00-A869-459DD25DB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078888"/>
        <c:axId val="1"/>
      </c:scatterChart>
      <c:valAx>
        <c:axId val="67807888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4472049689446"/>
              <c:y val="0.841791044776119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89440993788817E-2"/>
              <c:y val="0.373134328358208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078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96894409937888"/>
          <c:y val="0.92238805970149251"/>
          <c:w val="0.50465838509316774"/>
          <c:h val="5.97014925373133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V829 Her - O-C Diagr.</a:t>
            </a:r>
          </a:p>
        </c:rich>
      </c:tx>
      <c:layout>
        <c:manualLayout>
          <c:xMode val="edge"/>
          <c:yMode val="edge"/>
          <c:x val="0.37111801242236025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4596273291926"/>
          <c:y val="0.14328358208955225"/>
          <c:w val="0.81677018633540377"/>
          <c:h val="0.63880597014925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Robb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(old)'!$D$21:$D$289</c:f>
                <c:numCache>
                  <c:formatCode>General</c:formatCode>
                  <c:ptCount val="2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2.0000000000000001E-4</c:v>
                  </c:pt>
                  <c:pt idx="74">
                    <c:v>2.9999999999999997E-4</c:v>
                  </c:pt>
                  <c:pt idx="75">
                    <c:v>2.9999999999999997E-4</c:v>
                  </c:pt>
                  <c:pt idx="76">
                    <c:v>5.0000000000000001E-4</c:v>
                  </c:pt>
                  <c:pt idx="77">
                    <c:v>2.0000000000000001E-4</c:v>
                  </c:pt>
                  <c:pt idx="78">
                    <c:v>5.9999999999999995E-4</c:v>
                  </c:pt>
                  <c:pt idx="79">
                    <c:v>1E-3</c:v>
                  </c:pt>
                  <c:pt idx="80">
                    <c:v>2.0000000000000001E-4</c:v>
                  </c:pt>
                  <c:pt idx="81">
                    <c:v>5.0000000000000001E-4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2.0000000000000001E-4</c:v>
                  </c:pt>
                  <c:pt idx="85">
                    <c:v>1.6000000000000001E-3</c:v>
                  </c:pt>
                  <c:pt idx="86">
                    <c:v>2.0000000000000001E-4</c:v>
                  </c:pt>
                  <c:pt idx="87">
                    <c:v>2.9999999999999997E-4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</c:numCache>
              </c:numRef>
            </c:plus>
            <c:minus>
              <c:numRef>
                <c:f>'A (old)'!$D$21:$D$289</c:f>
                <c:numCache>
                  <c:formatCode>General</c:formatCode>
                  <c:ptCount val="2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2.0000000000000001E-4</c:v>
                  </c:pt>
                  <c:pt idx="74">
                    <c:v>2.9999999999999997E-4</c:v>
                  </c:pt>
                  <c:pt idx="75">
                    <c:v>2.9999999999999997E-4</c:v>
                  </c:pt>
                  <c:pt idx="76">
                    <c:v>5.0000000000000001E-4</c:v>
                  </c:pt>
                  <c:pt idx="77">
                    <c:v>2.0000000000000001E-4</c:v>
                  </c:pt>
                  <c:pt idx="78">
                    <c:v>5.9999999999999995E-4</c:v>
                  </c:pt>
                  <c:pt idx="79">
                    <c:v>1E-3</c:v>
                  </c:pt>
                  <c:pt idx="80">
                    <c:v>2.0000000000000001E-4</c:v>
                  </c:pt>
                  <c:pt idx="81">
                    <c:v>5.0000000000000001E-4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2.0000000000000001E-4</c:v>
                  </c:pt>
                  <c:pt idx="85">
                    <c:v>1.6000000000000001E-3</c:v>
                  </c:pt>
                  <c:pt idx="86">
                    <c:v>2.0000000000000001E-4</c:v>
                  </c:pt>
                  <c:pt idx="87">
                    <c:v>2.9999999999999997E-4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(old)'!$H$21:$H$989</c:f>
              <c:numCache>
                <c:formatCode>General</c:formatCode>
                <c:ptCount val="969"/>
                <c:pt idx="0">
                  <c:v>-2.7000000045518391E-3</c:v>
                </c:pt>
                <c:pt idx="1">
                  <c:v>1.919999995152466E-3</c:v>
                </c:pt>
                <c:pt idx="2">
                  <c:v>-1.3600000238511711E-4</c:v>
                </c:pt>
                <c:pt idx="3">
                  <c:v>-2.3720000026514754E-3</c:v>
                </c:pt>
                <c:pt idx="4">
                  <c:v>1.359999951091595E-4</c:v>
                </c:pt>
                <c:pt idx="5">
                  <c:v>0</c:v>
                </c:pt>
                <c:pt idx="6">
                  <c:v>1.2439999991329387E-3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D9-4EBE-8B78-C98C0C003004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2.0000000000000001E-4</c:v>
                  </c:pt>
                  <c:pt idx="74">
                    <c:v>2.9999999999999997E-4</c:v>
                  </c:pt>
                  <c:pt idx="75">
                    <c:v>2.9999999999999997E-4</c:v>
                  </c:pt>
                  <c:pt idx="76">
                    <c:v>5.0000000000000001E-4</c:v>
                  </c:pt>
                  <c:pt idx="77">
                    <c:v>2.0000000000000001E-4</c:v>
                  </c:pt>
                  <c:pt idx="78">
                    <c:v>5.9999999999999995E-4</c:v>
                  </c:pt>
                  <c:pt idx="79">
                    <c:v>1E-3</c:v>
                  </c:pt>
                  <c:pt idx="80">
                    <c:v>2.0000000000000001E-4</c:v>
                  </c:pt>
                  <c:pt idx="81">
                    <c:v>5.0000000000000001E-4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2.0000000000000001E-4</c:v>
                  </c:pt>
                  <c:pt idx="85">
                    <c:v>1.6000000000000001E-3</c:v>
                  </c:pt>
                  <c:pt idx="86">
                    <c:v>2.0000000000000001E-4</c:v>
                  </c:pt>
                  <c:pt idx="87">
                    <c:v>2.9999999999999997E-4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</c:numCache>
              </c:numRef>
            </c:plus>
            <c:minus>
              <c:numRef>
                <c:f>'A (old)'!$D$21:$D$989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2.0000000000000001E-4</c:v>
                  </c:pt>
                  <c:pt idx="74">
                    <c:v>2.9999999999999997E-4</c:v>
                  </c:pt>
                  <c:pt idx="75">
                    <c:v>2.9999999999999997E-4</c:v>
                  </c:pt>
                  <c:pt idx="76">
                    <c:v>5.0000000000000001E-4</c:v>
                  </c:pt>
                  <c:pt idx="77">
                    <c:v>2.0000000000000001E-4</c:v>
                  </c:pt>
                  <c:pt idx="78">
                    <c:v>5.9999999999999995E-4</c:v>
                  </c:pt>
                  <c:pt idx="79">
                    <c:v>1E-3</c:v>
                  </c:pt>
                  <c:pt idx="80">
                    <c:v>2.0000000000000001E-4</c:v>
                  </c:pt>
                  <c:pt idx="81">
                    <c:v>5.0000000000000001E-4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2.0000000000000001E-4</c:v>
                  </c:pt>
                  <c:pt idx="85">
                    <c:v>1.6000000000000001E-3</c:v>
                  </c:pt>
                  <c:pt idx="86">
                    <c:v>2.0000000000000001E-4</c:v>
                  </c:pt>
                  <c:pt idx="87">
                    <c:v>2.9999999999999997E-4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(old)'!$I$21:$I$989</c:f>
              <c:numCache>
                <c:formatCode>General</c:formatCode>
                <c:ptCount val="969"/>
                <c:pt idx="52">
                  <c:v>-7.2240000008605421E-3</c:v>
                </c:pt>
                <c:pt idx="68">
                  <c:v>6.7239999989396892E-3</c:v>
                </c:pt>
                <c:pt idx="77">
                  <c:v>9.1639999955077656E-3</c:v>
                </c:pt>
                <c:pt idx="79">
                  <c:v>9.4359999930020422E-3</c:v>
                </c:pt>
                <c:pt idx="80">
                  <c:v>1.3071352812403347E-2</c:v>
                </c:pt>
                <c:pt idx="85">
                  <c:v>1.4115999998466577E-2</c:v>
                </c:pt>
                <c:pt idx="86">
                  <c:v>1.3075999995635357E-2</c:v>
                </c:pt>
                <c:pt idx="87">
                  <c:v>2.4423999995633494E-2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D9-4EBE-8B78-C98C0C003004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</c:numCache>
              </c:numRef>
            </c:plus>
            <c:minus>
              <c:numRef>
                <c:f>'A (old)'!$D$21:$D$49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(old)'!$J$21:$J$989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D9-4EBE-8B78-C98C0C003004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(old)'!$K$21:$K$989</c:f>
              <c:numCache>
                <c:formatCode>General</c:formatCode>
                <c:ptCount val="969"/>
                <c:pt idx="7">
                  <c:v>-1.0812000000441913E-2</c:v>
                </c:pt>
                <c:pt idx="8">
                  <c:v>-2.2120000001450535E-2</c:v>
                </c:pt>
                <c:pt idx="9">
                  <c:v>-2.4604000005638227E-2</c:v>
                </c:pt>
                <c:pt idx="10">
                  <c:v>-2.3703999999270309E-2</c:v>
                </c:pt>
                <c:pt idx="11">
                  <c:v>-2.4160000000847504E-2</c:v>
                </c:pt>
                <c:pt idx="12">
                  <c:v>-2.5272000006225426E-2</c:v>
                </c:pt>
                <c:pt idx="13">
                  <c:v>-2.2256000003835652E-2</c:v>
                </c:pt>
                <c:pt idx="14">
                  <c:v>-2.4956000001111533E-2</c:v>
                </c:pt>
                <c:pt idx="15">
                  <c:v>-2.5040000000444707E-2</c:v>
                </c:pt>
                <c:pt idx="16">
                  <c:v>-2.7720000005501788E-2</c:v>
                </c:pt>
                <c:pt idx="17">
                  <c:v>-2.699600000778446E-2</c:v>
                </c:pt>
                <c:pt idx="18">
                  <c:v>-2.6087999998708256E-2</c:v>
                </c:pt>
                <c:pt idx="19">
                  <c:v>-2.789199999824632E-2</c:v>
                </c:pt>
                <c:pt idx="20">
                  <c:v>-1.8196000004536472E-2</c:v>
                </c:pt>
                <c:pt idx="27">
                  <c:v>-2.273599999898579E-2</c:v>
                </c:pt>
                <c:pt idx="32">
                  <c:v>-2.0808000001125038E-2</c:v>
                </c:pt>
                <c:pt idx="34">
                  <c:v>-1.7343999999866355E-2</c:v>
                </c:pt>
                <c:pt idx="35">
                  <c:v>-2.2907999999006279E-2</c:v>
                </c:pt>
                <c:pt idx="36">
                  <c:v>-1.6516000003321096E-2</c:v>
                </c:pt>
                <c:pt idx="37">
                  <c:v>-1.9952000002376735E-2</c:v>
                </c:pt>
                <c:pt idx="38">
                  <c:v>-1.530800000182353E-2</c:v>
                </c:pt>
                <c:pt idx="39">
                  <c:v>-1.5244000001985114E-2</c:v>
                </c:pt>
                <c:pt idx="40">
                  <c:v>-1.5608000008796807E-2</c:v>
                </c:pt>
                <c:pt idx="41">
                  <c:v>-1.2604000003193505E-2</c:v>
                </c:pt>
                <c:pt idx="42">
                  <c:v>-1.640400000178488E-2</c:v>
                </c:pt>
                <c:pt idx="43">
                  <c:v>-1.808000000892207E-2</c:v>
                </c:pt>
                <c:pt idx="44">
                  <c:v>-1.495200000499608E-2</c:v>
                </c:pt>
                <c:pt idx="45">
                  <c:v>-1.3760000008915085E-2</c:v>
                </c:pt>
                <c:pt idx="46">
                  <c:v>-1.1208000003534835E-2</c:v>
                </c:pt>
                <c:pt idx="47">
                  <c:v>-1.3268000002426561E-2</c:v>
                </c:pt>
                <c:pt idx="48">
                  <c:v>-6.6240000014659017E-3</c:v>
                </c:pt>
                <c:pt idx="49">
                  <c:v>-7.5800000049639493E-3</c:v>
                </c:pt>
                <c:pt idx="50">
                  <c:v>-3.7280000033206306E-3</c:v>
                </c:pt>
                <c:pt idx="51">
                  <c:v>-1.0312000005797017E-2</c:v>
                </c:pt>
                <c:pt idx="53">
                  <c:v>-8.3079999967594631E-3</c:v>
                </c:pt>
                <c:pt idx="54">
                  <c:v>-1.0328000003937632E-2</c:v>
                </c:pt>
                <c:pt idx="55">
                  <c:v>-3.1800000069779344E-3</c:v>
                </c:pt>
                <c:pt idx="56">
                  <c:v>-7.1280000047408976E-3</c:v>
                </c:pt>
                <c:pt idx="57">
                  <c:v>-8.828000005451031E-3</c:v>
                </c:pt>
                <c:pt idx="59">
                  <c:v>-5.8200000057695433E-3</c:v>
                </c:pt>
                <c:pt idx="60">
                  <c:v>-5.7560000059311278E-3</c:v>
                </c:pt>
                <c:pt idx="64">
                  <c:v>-5.0279999995836988E-3</c:v>
                </c:pt>
                <c:pt idx="65">
                  <c:v>5.3199999820208177E-4</c:v>
                </c:pt>
                <c:pt idx="69">
                  <c:v>3.9599999581696466E-4</c:v>
                </c:pt>
                <c:pt idx="70">
                  <c:v>8.3999999333173037E-4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D9-4EBE-8B78-C98C0C003004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(old)'!$L$21:$L$989</c:f>
              <c:numCache>
                <c:formatCode>General</c:formatCode>
                <c:ptCount val="969"/>
                <c:pt idx="58">
                  <c:v>-4.5180000015534461E-3</c:v>
                </c:pt>
                <c:pt idx="61">
                  <c:v>-3.7920000031590462E-3</c:v>
                </c:pt>
                <c:pt idx="62">
                  <c:v>-3.6800000816583633E-4</c:v>
                </c:pt>
                <c:pt idx="63">
                  <c:v>5.3199999092612416E-4</c:v>
                </c:pt>
                <c:pt idx="66">
                  <c:v>3.1380000000353903E-3</c:v>
                </c:pt>
                <c:pt idx="67">
                  <c:v>5.3399999160319567E-4</c:v>
                </c:pt>
                <c:pt idx="71">
                  <c:v>2.6999999972758815E-3</c:v>
                </c:pt>
                <c:pt idx="72">
                  <c:v>2.9999999969732016E-3</c:v>
                </c:pt>
                <c:pt idx="73">
                  <c:v>3.599999996367842E-3</c:v>
                </c:pt>
                <c:pt idx="74">
                  <c:v>7.149999997636769E-3</c:v>
                </c:pt>
                <c:pt idx="75">
                  <c:v>8.989999994810205E-3</c:v>
                </c:pt>
                <c:pt idx="76">
                  <c:v>9.989999991375953E-3</c:v>
                </c:pt>
                <c:pt idx="78">
                  <c:v>9.9399999890010804E-3</c:v>
                </c:pt>
                <c:pt idx="81">
                  <c:v>8.1479999935254455E-3</c:v>
                </c:pt>
                <c:pt idx="82">
                  <c:v>1.3589999995019753E-2</c:v>
                </c:pt>
                <c:pt idx="83">
                  <c:v>1.3959999996586703E-2</c:v>
                </c:pt>
                <c:pt idx="84">
                  <c:v>1.4139999999315478E-2</c:v>
                </c:pt>
                <c:pt idx="88">
                  <c:v>-8.6400000145658851E-4</c:v>
                </c:pt>
                <c:pt idx="89">
                  <c:v>-7.6400000398280099E-4</c:v>
                </c:pt>
                <c:pt idx="90">
                  <c:v>-1.7120000047725625E-3</c:v>
                </c:pt>
                <c:pt idx="91">
                  <c:v>6.8800000008195639E-4</c:v>
                </c:pt>
                <c:pt idx="92">
                  <c:v>-1.3600000020232983E-3</c:v>
                </c:pt>
                <c:pt idx="93">
                  <c:v>-1.1599999997997656E-3</c:v>
                </c:pt>
                <c:pt idx="94">
                  <c:v>-3.328000006149523E-3</c:v>
                </c:pt>
                <c:pt idx="95">
                  <c:v>-7.2800000634742901E-4</c:v>
                </c:pt>
                <c:pt idx="96">
                  <c:v>-3.7200000078883022E-3</c:v>
                </c:pt>
                <c:pt idx="97">
                  <c:v>1.2799999967683107E-3</c:v>
                </c:pt>
                <c:pt idx="98">
                  <c:v>-1.1312000002362765E-2</c:v>
                </c:pt>
                <c:pt idx="99">
                  <c:v>-1.0312000005797017E-2</c:v>
                </c:pt>
                <c:pt idx="100">
                  <c:v>-2.5304000002506655E-2</c:v>
                </c:pt>
                <c:pt idx="101">
                  <c:v>-2.3804000004020054E-2</c:v>
                </c:pt>
                <c:pt idx="102">
                  <c:v>-2.3676000004343223E-2</c:v>
                </c:pt>
                <c:pt idx="103">
                  <c:v>-9.4480000043404289E-3</c:v>
                </c:pt>
                <c:pt idx="104">
                  <c:v>-8.0280000038328581E-3</c:v>
                </c:pt>
                <c:pt idx="105">
                  <c:v>-4.5280000049388036E-3</c:v>
                </c:pt>
                <c:pt idx="106">
                  <c:v>-1.7448000005970243E-2</c:v>
                </c:pt>
                <c:pt idx="107">
                  <c:v>-3.8320000021485612E-3</c:v>
                </c:pt>
                <c:pt idx="108">
                  <c:v>-4.0800000715535134E-4</c:v>
                </c:pt>
                <c:pt idx="109">
                  <c:v>4.9199999193660915E-4</c:v>
                </c:pt>
                <c:pt idx="110">
                  <c:v>1.2679999927058816E-3</c:v>
                </c:pt>
                <c:pt idx="111">
                  <c:v>9.2359999980544671E-3</c:v>
                </c:pt>
                <c:pt idx="112">
                  <c:v>8.7039999998523854E-3</c:v>
                </c:pt>
                <c:pt idx="113">
                  <c:v>-1.6604000004008412E-2</c:v>
                </c:pt>
                <c:pt idx="114">
                  <c:v>-1.7680000004475005E-2</c:v>
                </c:pt>
                <c:pt idx="115">
                  <c:v>-1.5151999999943655E-2</c:v>
                </c:pt>
                <c:pt idx="116">
                  <c:v>-1.366000000416534E-2</c:v>
                </c:pt>
                <c:pt idx="117">
                  <c:v>3.1879999951343052E-3</c:v>
                </c:pt>
                <c:pt idx="118">
                  <c:v>5.2399999549379572E-4</c:v>
                </c:pt>
                <c:pt idx="119">
                  <c:v>2.7399999962653965E-3</c:v>
                </c:pt>
                <c:pt idx="120">
                  <c:v>3.0399999959627166E-3</c:v>
                </c:pt>
                <c:pt idx="121">
                  <c:v>3.639999995357357E-3</c:v>
                </c:pt>
                <c:pt idx="122">
                  <c:v>7.180000000516884E-3</c:v>
                </c:pt>
                <c:pt idx="123">
                  <c:v>8.9799999914248474E-3</c:v>
                </c:pt>
                <c:pt idx="124">
                  <c:v>9.979999995266553E-3</c:v>
                </c:pt>
                <c:pt idx="125">
                  <c:v>9.9599999884958379E-3</c:v>
                </c:pt>
                <c:pt idx="126">
                  <c:v>1.3707999991311226E-2</c:v>
                </c:pt>
                <c:pt idx="127">
                  <c:v>1.3539999999920838E-2</c:v>
                </c:pt>
                <c:pt idx="128">
                  <c:v>1.3939999997091945E-2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D9-4EBE-8B78-C98C0C003004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D9-4EBE-8B78-C98C0C003004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(old)'!$N$21:$N$989</c:f>
              <c:numCache>
                <c:formatCode>General</c:formatCode>
                <c:ptCount val="969"/>
                <c:pt idx="21">
                  <c:v>-3.0363999998371582E-2</c:v>
                </c:pt>
                <c:pt idx="23">
                  <c:v>-2.295600000070408E-2</c:v>
                </c:pt>
                <c:pt idx="24">
                  <c:v>-2.0404000002599787E-2</c:v>
                </c:pt>
                <c:pt idx="25">
                  <c:v>-1.7976000002818182E-2</c:v>
                </c:pt>
                <c:pt idx="26">
                  <c:v>-2.1140000004379544E-2</c:v>
                </c:pt>
                <c:pt idx="28">
                  <c:v>-2.3032000004604924E-2</c:v>
                </c:pt>
                <c:pt idx="29">
                  <c:v>-1.9896000005246606E-2</c:v>
                </c:pt>
                <c:pt idx="30">
                  <c:v>-2.1916000005148817E-2</c:v>
                </c:pt>
                <c:pt idx="31">
                  <c:v>-2.337200000329176E-2</c:v>
                </c:pt>
                <c:pt idx="33">
                  <c:v>-1.7808000004151836E-2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D9-4EBE-8B78-C98C0C003004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(old)'!$O$21:$O$989</c:f>
              <c:numCache>
                <c:formatCode>General</c:formatCode>
                <c:ptCount val="969"/>
                <c:pt idx="0">
                  <c:v>-1.053632080424965E-2</c:v>
                </c:pt>
                <c:pt idx="1">
                  <c:v>-1.0534687059030635E-2</c:v>
                </c:pt>
                <c:pt idx="2">
                  <c:v>-1.0532726564767819E-2</c:v>
                </c:pt>
                <c:pt idx="3">
                  <c:v>-1.0529132325285987E-2</c:v>
                </c:pt>
                <c:pt idx="4">
                  <c:v>-1.0523577591541341E-2</c:v>
                </c:pt>
                <c:pt idx="5">
                  <c:v>-1.051998335205951E-2</c:v>
                </c:pt>
                <c:pt idx="6">
                  <c:v>-9.0313147084940225E-3</c:v>
                </c:pt>
                <c:pt idx="11">
                  <c:v>-1.2370430176223933E-3</c:v>
                </c:pt>
                <c:pt idx="12">
                  <c:v>-1.2004471247164805E-3</c:v>
                </c:pt>
                <c:pt idx="13">
                  <c:v>-1.1893376572271862E-3</c:v>
                </c:pt>
                <c:pt idx="14">
                  <c:v>-1.1566627528469074E-3</c:v>
                </c:pt>
                <c:pt idx="15">
                  <c:v>-1.1128783809773342E-3</c:v>
                </c:pt>
                <c:pt idx="16">
                  <c:v>-1.1112446357583201E-3</c:v>
                </c:pt>
                <c:pt idx="17">
                  <c:v>-1.1109178867145172E-3</c:v>
                </c:pt>
                <c:pt idx="18">
                  <c:v>-1.0400133442093132E-3</c:v>
                </c:pt>
                <c:pt idx="21">
                  <c:v>-5.5773175555640271E-4</c:v>
                </c:pt>
                <c:pt idx="22">
                  <c:v>-2.3547477461949906E-2</c:v>
                </c:pt>
                <c:pt idx="23">
                  <c:v>-4.5415230867091975E-4</c:v>
                </c:pt>
                <c:pt idx="24">
                  <c:v>-3.976247240930382E-4</c:v>
                </c:pt>
                <c:pt idx="25">
                  <c:v>-3.9043624512937782E-4</c:v>
                </c:pt>
                <c:pt idx="26">
                  <c:v>-3.6135558023092998E-4</c:v>
                </c:pt>
                <c:pt idx="28">
                  <c:v>1.4249144531296512E-4</c:v>
                </c:pt>
                <c:pt idx="29">
                  <c:v>1.7157211021141296E-4</c:v>
                </c:pt>
                <c:pt idx="30">
                  <c:v>1.8627581718253829E-4</c:v>
                </c:pt>
                <c:pt idx="31">
                  <c:v>2.0457376363549468E-4</c:v>
                </c:pt>
                <c:pt idx="33">
                  <c:v>2.2450545530746345E-4</c:v>
                </c:pt>
                <c:pt idx="41">
                  <c:v>1.3504826602518602E-3</c:v>
                </c:pt>
                <c:pt idx="43">
                  <c:v>1.3671468614858025E-3</c:v>
                </c:pt>
                <c:pt idx="44">
                  <c:v>1.3906727926396023E-3</c:v>
                </c:pt>
                <c:pt idx="45">
                  <c:v>1.4014555110850955E-3</c:v>
                </c:pt>
                <c:pt idx="46">
                  <c:v>1.9072630308918058E-3</c:v>
                </c:pt>
                <c:pt idx="47">
                  <c:v>2.0657363171361562E-3</c:v>
                </c:pt>
                <c:pt idx="48">
                  <c:v>2.0840342635891126E-3</c:v>
                </c:pt>
                <c:pt idx="49">
                  <c:v>2.1186696622322084E-3</c:v>
                </c:pt>
                <c:pt idx="50">
                  <c:v>2.17519724681009E-3</c:v>
                </c:pt>
                <c:pt idx="51">
                  <c:v>2.2026441664895237E-3</c:v>
                </c:pt>
                <c:pt idx="52">
                  <c:v>2.6395076380538469E-3</c:v>
                </c:pt>
                <c:pt idx="53">
                  <c:v>2.6587858316382117E-3</c:v>
                </c:pt>
                <c:pt idx="54">
                  <c:v>2.6898269907994765E-3</c:v>
                </c:pt>
                <c:pt idx="55">
                  <c:v>2.698649214982151E-3</c:v>
                </c:pt>
                <c:pt idx="56">
                  <c:v>2.7061644429896142E-3</c:v>
                </c:pt>
                <c:pt idx="57">
                  <c:v>2.7225018951797537E-3</c:v>
                </c:pt>
                <c:pt idx="58">
                  <c:v>2.7225018951797537E-3</c:v>
                </c:pt>
                <c:pt idx="59">
                  <c:v>2.7443940811145411E-3</c:v>
                </c:pt>
                <c:pt idx="60">
                  <c:v>2.9358690207829732E-3</c:v>
                </c:pt>
                <c:pt idx="61">
                  <c:v>3.3282946223901176E-3</c:v>
                </c:pt>
                <c:pt idx="62">
                  <c:v>3.377633728004337E-3</c:v>
                </c:pt>
                <c:pt idx="63">
                  <c:v>3.377633728004337E-3</c:v>
                </c:pt>
                <c:pt idx="64">
                  <c:v>3.3923374349754624E-3</c:v>
                </c:pt>
                <c:pt idx="65">
                  <c:v>3.5034321098684103E-3</c:v>
                </c:pt>
                <c:pt idx="66">
                  <c:v>3.9180766464541432E-3</c:v>
                </c:pt>
                <c:pt idx="67">
                  <c:v>3.947157311352591E-3</c:v>
                </c:pt>
                <c:pt idx="68">
                  <c:v>4.0206758462082177E-3</c:v>
                </c:pt>
                <c:pt idx="69">
                  <c:v>4.0216560933396261E-3</c:v>
                </c:pt>
                <c:pt idx="70">
                  <c:v>4.0399540397925825E-3</c:v>
                </c:pt>
                <c:pt idx="71">
                  <c:v>4.0726289441728614E-3</c:v>
                </c:pt>
                <c:pt idx="72">
                  <c:v>4.0726289441728614E-3</c:v>
                </c:pt>
                <c:pt idx="73">
                  <c:v>4.0726289441728614E-3</c:v>
                </c:pt>
                <c:pt idx="74">
                  <c:v>4.6150323568854845E-3</c:v>
                </c:pt>
                <c:pt idx="75">
                  <c:v>4.6477072612657617E-3</c:v>
                </c:pt>
                <c:pt idx="76">
                  <c:v>4.6477072612657617E-3</c:v>
                </c:pt>
                <c:pt idx="77">
                  <c:v>4.6611039720616775E-3</c:v>
                </c:pt>
                <c:pt idx="78">
                  <c:v>4.662410968236887E-3</c:v>
                </c:pt>
                <c:pt idx="79">
                  <c:v>4.6865903974782942E-3</c:v>
                </c:pt>
                <c:pt idx="80">
                  <c:v>5.3270185233317505E-3</c:v>
                </c:pt>
                <c:pt idx="81">
                  <c:v>5.3737436365955491E-3</c:v>
                </c:pt>
                <c:pt idx="82">
                  <c:v>5.4776498325248366E-3</c:v>
                </c:pt>
                <c:pt idx="83">
                  <c:v>5.4776498325248366E-3</c:v>
                </c:pt>
                <c:pt idx="84">
                  <c:v>5.4776498325248366E-3</c:v>
                </c:pt>
                <c:pt idx="85">
                  <c:v>5.5671790705267999E-3</c:v>
                </c:pt>
                <c:pt idx="86">
                  <c:v>5.3270185233317505E-3</c:v>
                </c:pt>
                <c:pt idx="87">
                  <c:v>6.7081867314861248E-3</c:v>
                </c:pt>
                <c:pt idx="88">
                  <c:v>-9.1430628814745743E-3</c:v>
                </c:pt>
                <c:pt idx="89">
                  <c:v>-9.1430628814745743E-3</c:v>
                </c:pt>
                <c:pt idx="90">
                  <c:v>-9.0701978447065533E-3</c:v>
                </c:pt>
                <c:pt idx="91">
                  <c:v>-9.0701978447065533E-3</c:v>
                </c:pt>
                <c:pt idx="92">
                  <c:v>-8.9973328079385323E-3</c:v>
                </c:pt>
                <c:pt idx="93">
                  <c:v>-8.9973328079385323E-3</c:v>
                </c:pt>
                <c:pt idx="94">
                  <c:v>-8.6320273769670188E-3</c:v>
                </c:pt>
                <c:pt idx="95">
                  <c:v>-8.6320273769670188E-3</c:v>
                </c:pt>
                <c:pt idx="96">
                  <c:v>-8.422254490845632E-3</c:v>
                </c:pt>
                <c:pt idx="97">
                  <c:v>-8.422254490845632E-3</c:v>
                </c:pt>
                <c:pt idx="98">
                  <c:v>-7.1342097601750538E-3</c:v>
                </c:pt>
                <c:pt idx="99">
                  <c:v>-7.1342097601750538E-3</c:v>
                </c:pt>
                <c:pt idx="100">
                  <c:v>-3.9428518493532542E-3</c:v>
                </c:pt>
                <c:pt idx="101">
                  <c:v>-3.9428518493532542E-3</c:v>
                </c:pt>
                <c:pt idx="102">
                  <c:v>-2.5796548386080361E-3</c:v>
                </c:pt>
                <c:pt idx="103">
                  <c:v>2.2225758581614942E-3</c:v>
                </c:pt>
                <c:pt idx="104">
                  <c:v>2.7225018951797537E-3</c:v>
                </c:pt>
                <c:pt idx="105">
                  <c:v>2.7225018951797537E-3</c:v>
                </c:pt>
                <c:pt idx="106">
                  <c:v>2.9087488501473423E-3</c:v>
                </c:pt>
                <c:pt idx="107">
                  <c:v>3.3282946223901176E-3</c:v>
                </c:pt>
                <c:pt idx="108">
                  <c:v>3.377633728004337E-3</c:v>
                </c:pt>
                <c:pt idx="109">
                  <c:v>3.377633728004337E-3</c:v>
                </c:pt>
                <c:pt idx="110">
                  <c:v>4.0144676143759658E-3</c:v>
                </c:pt>
                <c:pt idx="111">
                  <c:v>4.6865903974782942E-3</c:v>
                </c:pt>
                <c:pt idx="112">
                  <c:v>4.9666143280172811E-3</c:v>
                </c:pt>
                <c:pt idx="113">
                  <c:v>1.3668201124419996E-3</c:v>
                </c:pt>
                <c:pt idx="114">
                  <c:v>1.3671468614858025E-3</c:v>
                </c:pt>
                <c:pt idx="115">
                  <c:v>1.3906727926396023E-3</c:v>
                </c:pt>
                <c:pt idx="116">
                  <c:v>1.4014555110850955E-3</c:v>
                </c:pt>
                <c:pt idx="117">
                  <c:v>3.9180766464541432E-3</c:v>
                </c:pt>
                <c:pt idx="118">
                  <c:v>3.947157311352591E-3</c:v>
                </c:pt>
                <c:pt idx="119">
                  <c:v>4.0726289441728614E-3</c:v>
                </c:pt>
                <c:pt idx="120">
                  <c:v>4.0726289441728614E-3</c:v>
                </c:pt>
                <c:pt idx="121">
                  <c:v>4.0726289441728614E-3</c:v>
                </c:pt>
                <c:pt idx="122">
                  <c:v>4.6150323568854845E-3</c:v>
                </c:pt>
                <c:pt idx="123">
                  <c:v>4.6477072612657617E-3</c:v>
                </c:pt>
                <c:pt idx="124">
                  <c:v>4.6477072612657617E-3</c:v>
                </c:pt>
                <c:pt idx="125">
                  <c:v>4.662410968236887E-3</c:v>
                </c:pt>
                <c:pt idx="126">
                  <c:v>5.3737436365955491E-3</c:v>
                </c:pt>
                <c:pt idx="127">
                  <c:v>5.4776498325248366E-3</c:v>
                </c:pt>
                <c:pt idx="128">
                  <c:v>5.4776498325248366E-3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D9-4EBE-8B78-C98C0C003004}"/>
            </c:ext>
          </c:extLst>
        </c:ser>
        <c:ser>
          <c:idx val="8"/>
          <c:order val="8"/>
          <c:tx>
            <c:strRef>
              <c:f>'A (old)'!$W$1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(old)'!$V$2:$V$989</c:f>
              <c:numCache>
                <c:formatCode>General</c:formatCode>
                <c:ptCount val="988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  <c:pt idx="19">
                  <c:v>19000</c:v>
                </c:pt>
                <c:pt idx="20">
                  <c:v>20000</c:v>
                </c:pt>
                <c:pt idx="21">
                  <c:v>21000</c:v>
                </c:pt>
                <c:pt idx="22">
                  <c:v>22000</c:v>
                </c:pt>
                <c:pt idx="23">
                  <c:v>23000</c:v>
                </c:pt>
                <c:pt idx="24">
                  <c:v>24000</c:v>
                </c:pt>
                <c:pt idx="25">
                  <c:v>25000</c:v>
                </c:pt>
                <c:pt idx="26">
                  <c:v>26000</c:v>
                </c:pt>
                <c:pt idx="27">
                  <c:v>27000</c:v>
                </c:pt>
                <c:pt idx="28">
                  <c:v>28000</c:v>
                </c:pt>
              </c:numCache>
            </c:numRef>
          </c:xVal>
          <c:yVal>
            <c:numRef>
              <c:f>'A (old)'!$W$2:$W$989</c:f>
              <c:numCache>
                <c:formatCode>General</c:formatCode>
                <c:ptCount val="988"/>
                <c:pt idx="0">
                  <c:v>1.277508736321168E-2</c:v>
                </c:pt>
                <c:pt idx="1">
                  <c:v>6.7339087009728703E-3</c:v>
                </c:pt>
                <c:pt idx="2">
                  <c:v>1.216279953960047E-3</c:v>
                </c:pt>
                <c:pt idx="3">
                  <c:v>-3.7777988778267876E-3</c:v>
                </c:pt>
                <c:pt idx="4">
                  <c:v>-8.2483277943876387E-3</c:v>
                </c:pt>
                <c:pt idx="5">
                  <c:v>-1.21953067957225E-2</c:v>
                </c:pt>
                <c:pt idx="6">
                  <c:v>-1.5618735881831373E-2</c:v>
                </c:pt>
                <c:pt idx="7">
                  <c:v>-1.8518615052714266E-2</c:v>
                </c:pt>
                <c:pt idx="8">
                  <c:v>-2.0894944308371168E-2</c:v>
                </c:pt>
                <c:pt idx="9">
                  <c:v>-2.2747723648802079E-2</c:v>
                </c:pt>
                <c:pt idx="10">
                  <c:v>-2.4076953074007007E-2</c:v>
                </c:pt>
                <c:pt idx="11">
                  <c:v>-2.4882632583985952E-2</c:v>
                </c:pt>
                <c:pt idx="12">
                  <c:v>-2.5164762178738892E-2</c:v>
                </c:pt>
                <c:pt idx="13">
                  <c:v>-2.4923341858265863E-2</c:v>
                </c:pt>
                <c:pt idx="14">
                  <c:v>-2.415837162256685E-2</c:v>
                </c:pt>
                <c:pt idx="15">
                  <c:v>-2.2869851471641847E-2</c:v>
                </c:pt>
                <c:pt idx="16">
                  <c:v>-2.1057781405490861E-2</c:v>
                </c:pt>
                <c:pt idx="17">
                  <c:v>-1.8722161424113856E-2</c:v>
                </c:pt>
                <c:pt idx="18">
                  <c:v>-1.5862991527510889E-2</c:v>
                </c:pt>
                <c:pt idx="19">
                  <c:v>-1.2480271715681945E-2</c:v>
                </c:pt>
                <c:pt idx="20">
                  <c:v>-8.5740019886270114E-3</c:v>
                </c:pt>
                <c:pt idx="21">
                  <c:v>-4.144182346346087E-3</c:v>
                </c:pt>
                <c:pt idx="22">
                  <c:v>8.0918721116082781E-4</c:v>
                </c:pt>
                <c:pt idx="23">
                  <c:v>6.2861066838937329E-3</c:v>
                </c:pt>
                <c:pt idx="24">
                  <c:v>1.2286576071852628E-2</c:v>
                </c:pt>
                <c:pt idx="25">
                  <c:v>1.8810595375037514E-2</c:v>
                </c:pt>
                <c:pt idx="26">
                  <c:v>2.5858164593448363E-2</c:v>
                </c:pt>
                <c:pt idx="27">
                  <c:v>3.3429283727085202E-2</c:v>
                </c:pt>
                <c:pt idx="28">
                  <c:v>4.1523952775948031E-2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8D9-4EBE-8B78-C98C0C003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960544"/>
        <c:axId val="1"/>
      </c:scatterChart>
      <c:valAx>
        <c:axId val="69196054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4472049689446"/>
              <c:y val="0.841791044776119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89440993788817E-2"/>
              <c:y val="0.373134328358208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960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43478260869565"/>
          <c:y val="0.92238805970149251"/>
          <c:w val="0.84316770186335399"/>
          <c:h val="5.97014925373133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-- O-C Diagram</a:t>
            </a:r>
          </a:p>
        </c:rich>
      </c:tx>
      <c:layout>
        <c:manualLayout>
          <c:xMode val="edge"/>
          <c:yMode val="edge"/>
          <c:x val="0.41517919635045619"/>
          <c:y val="3.3149171270718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404870031258771E-2"/>
          <c:y val="0.11049723756906077"/>
          <c:w val="0.8794655637694786"/>
          <c:h val="0.740331491712707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</c:f>
              <c:strCache>
                <c:ptCount val="1"/>
                <c:pt idx="0">
                  <c:v>Robb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(old)'!$D$21:$D$253</c:f>
                <c:numCache>
                  <c:formatCode>General</c:formatCode>
                  <c:ptCount val="23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2.0000000000000001E-4</c:v>
                  </c:pt>
                  <c:pt idx="74">
                    <c:v>2.9999999999999997E-4</c:v>
                  </c:pt>
                  <c:pt idx="75">
                    <c:v>2.9999999999999997E-4</c:v>
                  </c:pt>
                  <c:pt idx="76">
                    <c:v>5.0000000000000001E-4</c:v>
                  </c:pt>
                  <c:pt idx="77">
                    <c:v>2.0000000000000001E-4</c:v>
                  </c:pt>
                  <c:pt idx="78">
                    <c:v>5.9999999999999995E-4</c:v>
                  </c:pt>
                  <c:pt idx="79">
                    <c:v>1E-3</c:v>
                  </c:pt>
                  <c:pt idx="80">
                    <c:v>2.0000000000000001E-4</c:v>
                  </c:pt>
                  <c:pt idx="81">
                    <c:v>5.0000000000000001E-4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2.0000000000000001E-4</c:v>
                  </c:pt>
                  <c:pt idx="85">
                    <c:v>1.6000000000000001E-3</c:v>
                  </c:pt>
                  <c:pt idx="86">
                    <c:v>2.0000000000000001E-4</c:v>
                  </c:pt>
                  <c:pt idx="87">
                    <c:v>2.9999999999999997E-4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</c:numCache>
              </c:numRef>
            </c:plus>
            <c:minus>
              <c:numRef>
                <c:f>'A (old)'!$D$21:$D$253</c:f>
                <c:numCache>
                  <c:formatCode>General</c:formatCode>
                  <c:ptCount val="23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2.0000000000000001E-4</c:v>
                  </c:pt>
                  <c:pt idx="74">
                    <c:v>2.9999999999999997E-4</c:v>
                  </c:pt>
                  <c:pt idx="75">
                    <c:v>2.9999999999999997E-4</c:v>
                  </c:pt>
                  <c:pt idx="76">
                    <c:v>5.0000000000000001E-4</c:v>
                  </c:pt>
                  <c:pt idx="77">
                    <c:v>2.0000000000000001E-4</c:v>
                  </c:pt>
                  <c:pt idx="78">
                    <c:v>5.9999999999999995E-4</c:v>
                  </c:pt>
                  <c:pt idx="79">
                    <c:v>1E-3</c:v>
                  </c:pt>
                  <c:pt idx="80">
                    <c:v>2.0000000000000001E-4</c:v>
                  </c:pt>
                  <c:pt idx="81">
                    <c:v>5.0000000000000001E-4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2.0000000000000001E-4</c:v>
                  </c:pt>
                  <c:pt idx="85">
                    <c:v>1.6000000000000001E-3</c:v>
                  </c:pt>
                  <c:pt idx="86">
                    <c:v>2.0000000000000001E-4</c:v>
                  </c:pt>
                  <c:pt idx="87">
                    <c:v>2.9999999999999997E-4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(old)'!$F$21:$F$511</c:f>
              <c:numCache>
                <c:formatCode>General</c:formatCode>
                <c:ptCount val="491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(old)'!$H$21:$H$511</c:f>
              <c:numCache>
                <c:formatCode>General</c:formatCode>
                <c:ptCount val="491"/>
                <c:pt idx="0">
                  <c:v>-2.7000000045518391E-3</c:v>
                </c:pt>
                <c:pt idx="1">
                  <c:v>1.919999995152466E-3</c:v>
                </c:pt>
                <c:pt idx="2">
                  <c:v>-1.3600000238511711E-4</c:v>
                </c:pt>
                <c:pt idx="3">
                  <c:v>-2.3720000026514754E-3</c:v>
                </c:pt>
                <c:pt idx="4">
                  <c:v>1.359999951091595E-4</c:v>
                </c:pt>
                <c:pt idx="5">
                  <c:v>0</c:v>
                </c:pt>
                <c:pt idx="6">
                  <c:v>1.2439999991329387E-3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8E-4B71-A9F6-A1D2CFE7F02D}"/>
            </c:ext>
          </c:extLst>
        </c:ser>
        <c:ser>
          <c:idx val="1"/>
          <c:order val="1"/>
          <c:tx>
            <c:strRef>
              <c:f>'A (old)'!$I$20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(old)'!$F$21:$F$511</c:f>
              <c:numCache>
                <c:formatCode>General</c:formatCode>
                <c:ptCount val="491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(old)'!$I$21:$I$511</c:f>
              <c:numCache>
                <c:formatCode>General</c:formatCode>
                <c:ptCount val="491"/>
                <c:pt idx="52">
                  <c:v>-7.2240000008605421E-3</c:v>
                </c:pt>
                <c:pt idx="68">
                  <c:v>6.7239999989396892E-3</c:v>
                </c:pt>
                <c:pt idx="77">
                  <c:v>9.1639999955077656E-3</c:v>
                </c:pt>
                <c:pt idx="79">
                  <c:v>9.4359999930020422E-3</c:v>
                </c:pt>
                <c:pt idx="80">
                  <c:v>1.3071352812403347E-2</c:v>
                </c:pt>
                <c:pt idx="85">
                  <c:v>1.4115999998466577E-2</c:v>
                </c:pt>
                <c:pt idx="86">
                  <c:v>1.3075999995635357E-2</c:v>
                </c:pt>
                <c:pt idx="87">
                  <c:v>2.4423999995633494E-2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8E-4B71-A9F6-A1D2CFE7F02D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(old)'!$F$21:$F$511</c:f>
              <c:numCache>
                <c:formatCode>General</c:formatCode>
                <c:ptCount val="491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(old)'!$J$21:$J$511</c:f>
              <c:numCache>
                <c:formatCode>General</c:formatCode>
                <c:ptCount val="4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8E-4B71-A9F6-A1D2CFE7F02D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(old)'!$F$21:$F$511</c:f>
              <c:numCache>
                <c:formatCode>General</c:formatCode>
                <c:ptCount val="491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(old)'!$K$21:$K$511</c:f>
              <c:numCache>
                <c:formatCode>General</c:formatCode>
                <c:ptCount val="491"/>
                <c:pt idx="7">
                  <c:v>-1.0812000000441913E-2</c:v>
                </c:pt>
                <c:pt idx="8">
                  <c:v>-2.2120000001450535E-2</c:v>
                </c:pt>
                <c:pt idx="9">
                  <c:v>-2.4604000005638227E-2</c:v>
                </c:pt>
                <c:pt idx="10">
                  <c:v>-2.3703999999270309E-2</c:v>
                </c:pt>
                <c:pt idx="11">
                  <c:v>-2.4160000000847504E-2</c:v>
                </c:pt>
                <c:pt idx="12">
                  <c:v>-2.5272000006225426E-2</c:v>
                </c:pt>
                <c:pt idx="13">
                  <c:v>-2.2256000003835652E-2</c:v>
                </c:pt>
                <c:pt idx="14">
                  <c:v>-2.4956000001111533E-2</c:v>
                </c:pt>
                <c:pt idx="15">
                  <c:v>-2.5040000000444707E-2</c:v>
                </c:pt>
                <c:pt idx="16">
                  <c:v>-2.7720000005501788E-2</c:v>
                </c:pt>
                <c:pt idx="17">
                  <c:v>-2.699600000778446E-2</c:v>
                </c:pt>
                <c:pt idx="18">
                  <c:v>-2.6087999998708256E-2</c:v>
                </c:pt>
                <c:pt idx="19">
                  <c:v>-2.789199999824632E-2</c:v>
                </c:pt>
                <c:pt idx="20">
                  <c:v>-1.8196000004536472E-2</c:v>
                </c:pt>
                <c:pt idx="27">
                  <c:v>-2.273599999898579E-2</c:v>
                </c:pt>
                <c:pt idx="32">
                  <c:v>-2.0808000001125038E-2</c:v>
                </c:pt>
                <c:pt idx="34">
                  <c:v>-1.7343999999866355E-2</c:v>
                </c:pt>
                <c:pt idx="35">
                  <c:v>-2.2907999999006279E-2</c:v>
                </c:pt>
                <c:pt idx="36">
                  <c:v>-1.6516000003321096E-2</c:v>
                </c:pt>
                <c:pt idx="37">
                  <c:v>-1.9952000002376735E-2</c:v>
                </c:pt>
                <c:pt idx="38">
                  <c:v>-1.530800000182353E-2</c:v>
                </c:pt>
                <c:pt idx="39">
                  <c:v>-1.5244000001985114E-2</c:v>
                </c:pt>
                <c:pt idx="40">
                  <c:v>-1.5608000008796807E-2</c:v>
                </c:pt>
                <c:pt idx="41">
                  <c:v>-1.2604000003193505E-2</c:v>
                </c:pt>
                <c:pt idx="42">
                  <c:v>-1.640400000178488E-2</c:v>
                </c:pt>
                <c:pt idx="43">
                  <c:v>-1.808000000892207E-2</c:v>
                </c:pt>
                <c:pt idx="44">
                  <c:v>-1.495200000499608E-2</c:v>
                </c:pt>
                <c:pt idx="45">
                  <c:v>-1.3760000008915085E-2</c:v>
                </c:pt>
                <c:pt idx="46">
                  <c:v>-1.1208000003534835E-2</c:v>
                </c:pt>
                <c:pt idx="47">
                  <c:v>-1.3268000002426561E-2</c:v>
                </c:pt>
                <c:pt idx="48">
                  <c:v>-6.6240000014659017E-3</c:v>
                </c:pt>
                <c:pt idx="49">
                  <c:v>-7.5800000049639493E-3</c:v>
                </c:pt>
                <c:pt idx="50">
                  <c:v>-3.7280000033206306E-3</c:v>
                </c:pt>
                <c:pt idx="51">
                  <c:v>-1.0312000005797017E-2</c:v>
                </c:pt>
                <c:pt idx="53">
                  <c:v>-8.3079999967594631E-3</c:v>
                </c:pt>
                <c:pt idx="54">
                  <c:v>-1.0328000003937632E-2</c:v>
                </c:pt>
                <c:pt idx="55">
                  <c:v>-3.1800000069779344E-3</c:v>
                </c:pt>
                <c:pt idx="56">
                  <c:v>-7.1280000047408976E-3</c:v>
                </c:pt>
                <c:pt idx="57">
                  <c:v>-8.828000005451031E-3</c:v>
                </c:pt>
                <c:pt idx="59">
                  <c:v>-5.8200000057695433E-3</c:v>
                </c:pt>
                <c:pt idx="60">
                  <c:v>-5.7560000059311278E-3</c:v>
                </c:pt>
                <c:pt idx="64">
                  <c:v>-5.0279999995836988E-3</c:v>
                </c:pt>
                <c:pt idx="65">
                  <c:v>5.3199999820208177E-4</c:v>
                </c:pt>
                <c:pt idx="69">
                  <c:v>3.9599999581696466E-4</c:v>
                </c:pt>
                <c:pt idx="70">
                  <c:v>8.3999999333173037E-4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8E-4B71-A9F6-A1D2CFE7F02D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(old)'!$F$21:$F$511</c:f>
              <c:numCache>
                <c:formatCode>General</c:formatCode>
                <c:ptCount val="491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(old)'!$L$21:$L$511</c:f>
              <c:numCache>
                <c:formatCode>General</c:formatCode>
                <c:ptCount val="491"/>
                <c:pt idx="58">
                  <c:v>-4.5180000015534461E-3</c:v>
                </c:pt>
                <c:pt idx="61">
                  <c:v>-3.7920000031590462E-3</c:v>
                </c:pt>
                <c:pt idx="62">
                  <c:v>-3.6800000816583633E-4</c:v>
                </c:pt>
                <c:pt idx="63">
                  <c:v>5.3199999092612416E-4</c:v>
                </c:pt>
                <c:pt idx="66">
                  <c:v>3.1380000000353903E-3</c:v>
                </c:pt>
                <c:pt idx="67">
                  <c:v>5.3399999160319567E-4</c:v>
                </c:pt>
                <c:pt idx="71">
                  <c:v>2.6999999972758815E-3</c:v>
                </c:pt>
                <c:pt idx="72">
                  <c:v>2.9999999969732016E-3</c:v>
                </c:pt>
                <c:pt idx="73">
                  <c:v>3.599999996367842E-3</c:v>
                </c:pt>
                <c:pt idx="74">
                  <c:v>7.149999997636769E-3</c:v>
                </c:pt>
                <c:pt idx="75">
                  <c:v>8.989999994810205E-3</c:v>
                </c:pt>
                <c:pt idx="76">
                  <c:v>9.989999991375953E-3</c:v>
                </c:pt>
                <c:pt idx="78">
                  <c:v>9.9399999890010804E-3</c:v>
                </c:pt>
                <c:pt idx="81">
                  <c:v>8.1479999935254455E-3</c:v>
                </c:pt>
                <c:pt idx="82">
                  <c:v>1.3589999995019753E-2</c:v>
                </c:pt>
                <c:pt idx="83">
                  <c:v>1.3959999996586703E-2</c:v>
                </c:pt>
                <c:pt idx="84">
                  <c:v>1.4139999999315478E-2</c:v>
                </c:pt>
                <c:pt idx="88">
                  <c:v>-8.6400000145658851E-4</c:v>
                </c:pt>
                <c:pt idx="89">
                  <c:v>-7.6400000398280099E-4</c:v>
                </c:pt>
                <c:pt idx="90">
                  <c:v>-1.7120000047725625E-3</c:v>
                </c:pt>
                <c:pt idx="91">
                  <c:v>6.8800000008195639E-4</c:v>
                </c:pt>
                <c:pt idx="92">
                  <c:v>-1.3600000020232983E-3</c:v>
                </c:pt>
                <c:pt idx="93">
                  <c:v>-1.1599999997997656E-3</c:v>
                </c:pt>
                <c:pt idx="94">
                  <c:v>-3.328000006149523E-3</c:v>
                </c:pt>
                <c:pt idx="95">
                  <c:v>-7.2800000634742901E-4</c:v>
                </c:pt>
                <c:pt idx="96">
                  <c:v>-3.7200000078883022E-3</c:v>
                </c:pt>
                <c:pt idx="97">
                  <c:v>1.2799999967683107E-3</c:v>
                </c:pt>
                <c:pt idx="98">
                  <c:v>-1.1312000002362765E-2</c:v>
                </c:pt>
                <c:pt idx="99">
                  <c:v>-1.0312000005797017E-2</c:v>
                </c:pt>
                <c:pt idx="100">
                  <c:v>-2.5304000002506655E-2</c:v>
                </c:pt>
                <c:pt idx="101">
                  <c:v>-2.3804000004020054E-2</c:v>
                </c:pt>
                <c:pt idx="102">
                  <c:v>-2.3676000004343223E-2</c:v>
                </c:pt>
                <c:pt idx="103">
                  <c:v>-9.4480000043404289E-3</c:v>
                </c:pt>
                <c:pt idx="104">
                  <c:v>-8.0280000038328581E-3</c:v>
                </c:pt>
                <c:pt idx="105">
                  <c:v>-4.5280000049388036E-3</c:v>
                </c:pt>
                <c:pt idx="106">
                  <c:v>-1.7448000005970243E-2</c:v>
                </c:pt>
                <c:pt idx="107">
                  <c:v>-3.8320000021485612E-3</c:v>
                </c:pt>
                <c:pt idx="108">
                  <c:v>-4.0800000715535134E-4</c:v>
                </c:pt>
                <c:pt idx="109">
                  <c:v>4.9199999193660915E-4</c:v>
                </c:pt>
                <c:pt idx="110">
                  <c:v>1.2679999927058816E-3</c:v>
                </c:pt>
                <c:pt idx="111">
                  <c:v>9.2359999980544671E-3</c:v>
                </c:pt>
                <c:pt idx="112">
                  <c:v>8.7039999998523854E-3</c:v>
                </c:pt>
                <c:pt idx="113">
                  <c:v>-1.6604000004008412E-2</c:v>
                </c:pt>
                <c:pt idx="114">
                  <c:v>-1.7680000004475005E-2</c:v>
                </c:pt>
                <c:pt idx="115">
                  <c:v>-1.5151999999943655E-2</c:v>
                </c:pt>
                <c:pt idx="116">
                  <c:v>-1.366000000416534E-2</c:v>
                </c:pt>
                <c:pt idx="117">
                  <c:v>3.1879999951343052E-3</c:v>
                </c:pt>
                <c:pt idx="118">
                  <c:v>5.2399999549379572E-4</c:v>
                </c:pt>
                <c:pt idx="119">
                  <c:v>2.7399999962653965E-3</c:v>
                </c:pt>
                <c:pt idx="120">
                  <c:v>3.0399999959627166E-3</c:v>
                </c:pt>
                <c:pt idx="121">
                  <c:v>3.639999995357357E-3</c:v>
                </c:pt>
                <c:pt idx="122">
                  <c:v>7.180000000516884E-3</c:v>
                </c:pt>
                <c:pt idx="123">
                  <c:v>8.9799999914248474E-3</c:v>
                </c:pt>
                <c:pt idx="124">
                  <c:v>9.979999995266553E-3</c:v>
                </c:pt>
                <c:pt idx="125">
                  <c:v>9.9599999884958379E-3</c:v>
                </c:pt>
                <c:pt idx="126">
                  <c:v>1.3707999991311226E-2</c:v>
                </c:pt>
                <c:pt idx="127">
                  <c:v>1.3539999999920838E-2</c:v>
                </c:pt>
                <c:pt idx="128">
                  <c:v>1.3939999997091945E-2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8E-4B71-A9F6-A1D2CFE7F02D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(old)'!$F$21:$F$511</c:f>
              <c:numCache>
                <c:formatCode>General</c:formatCode>
                <c:ptCount val="491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(old)'!$M$21:$M$511</c:f>
              <c:numCache>
                <c:formatCode>General</c:formatCode>
                <c:ptCount val="4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8E-4B71-A9F6-A1D2CFE7F02D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8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(old)'!$F$21:$F$511</c:f>
              <c:numCache>
                <c:formatCode>General</c:formatCode>
                <c:ptCount val="491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(old)'!$N$21:$N$511</c:f>
              <c:numCache>
                <c:formatCode>General</c:formatCode>
                <c:ptCount val="491"/>
                <c:pt idx="21">
                  <c:v>-3.0363999998371582E-2</c:v>
                </c:pt>
                <c:pt idx="23">
                  <c:v>-2.295600000070408E-2</c:v>
                </c:pt>
                <c:pt idx="24">
                  <c:v>-2.0404000002599787E-2</c:v>
                </c:pt>
                <c:pt idx="25">
                  <c:v>-1.7976000002818182E-2</c:v>
                </c:pt>
                <c:pt idx="26">
                  <c:v>-2.1140000004379544E-2</c:v>
                </c:pt>
                <c:pt idx="28">
                  <c:v>-2.3032000004604924E-2</c:v>
                </c:pt>
                <c:pt idx="29">
                  <c:v>-1.9896000005246606E-2</c:v>
                </c:pt>
                <c:pt idx="30">
                  <c:v>-2.1916000005148817E-2</c:v>
                </c:pt>
                <c:pt idx="31">
                  <c:v>-2.337200000329176E-2</c:v>
                </c:pt>
                <c:pt idx="33">
                  <c:v>-1.7808000004151836E-2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8E-4B71-A9F6-A1D2CFE7F02D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(old)'!$F$21:$F$511</c:f>
              <c:numCache>
                <c:formatCode>General</c:formatCode>
                <c:ptCount val="491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(old)'!$O$21:$O$511</c:f>
              <c:numCache>
                <c:formatCode>General</c:formatCode>
                <c:ptCount val="491"/>
                <c:pt idx="0">
                  <c:v>-1.053632080424965E-2</c:v>
                </c:pt>
                <c:pt idx="1">
                  <c:v>-1.0534687059030635E-2</c:v>
                </c:pt>
                <c:pt idx="2">
                  <c:v>-1.0532726564767819E-2</c:v>
                </c:pt>
                <c:pt idx="3">
                  <c:v>-1.0529132325285987E-2</c:v>
                </c:pt>
                <c:pt idx="4">
                  <c:v>-1.0523577591541341E-2</c:v>
                </c:pt>
                <c:pt idx="5">
                  <c:v>-1.051998335205951E-2</c:v>
                </c:pt>
                <c:pt idx="6">
                  <c:v>-9.0313147084940225E-3</c:v>
                </c:pt>
                <c:pt idx="11">
                  <c:v>-1.2370430176223933E-3</c:v>
                </c:pt>
                <c:pt idx="12">
                  <c:v>-1.2004471247164805E-3</c:v>
                </c:pt>
                <c:pt idx="13">
                  <c:v>-1.1893376572271862E-3</c:v>
                </c:pt>
                <c:pt idx="14">
                  <c:v>-1.1566627528469074E-3</c:v>
                </c:pt>
                <c:pt idx="15">
                  <c:v>-1.1128783809773342E-3</c:v>
                </c:pt>
                <c:pt idx="16">
                  <c:v>-1.1112446357583201E-3</c:v>
                </c:pt>
                <c:pt idx="17">
                  <c:v>-1.1109178867145172E-3</c:v>
                </c:pt>
                <c:pt idx="18">
                  <c:v>-1.0400133442093132E-3</c:v>
                </c:pt>
                <c:pt idx="21">
                  <c:v>-5.5773175555640271E-4</c:v>
                </c:pt>
                <c:pt idx="22">
                  <c:v>-2.3547477461949906E-2</c:v>
                </c:pt>
                <c:pt idx="23">
                  <c:v>-4.5415230867091975E-4</c:v>
                </c:pt>
                <c:pt idx="24">
                  <c:v>-3.976247240930382E-4</c:v>
                </c:pt>
                <c:pt idx="25">
                  <c:v>-3.9043624512937782E-4</c:v>
                </c:pt>
                <c:pt idx="26">
                  <c:v>-3.6135558023092998E-4</c:v>
                </c:pt>
                <c:pt idx="28">
                  <c:v>1.4249144531296512E-4</c:v>
                </c:pt>
                <c:pt idx="29">
                  <c:v>1.7157211021141296E-4</c:v>
                </c:pt>
                <c:pt idx="30">
                  <c:v>1.8627581718253829E-4</c:v>
                </c:pt>
                <c:pt idx="31">
                  <c:v>2.0457376363549468E-4</c:v>
                </c:pt>
                <c:pt idx="33">
                  <c:v>2.2450545530746345E-4</c:v>
                </c:pt>
                <c:pt idx="41">
                  <c:v>1.3504826602518602E-3</c:v>
                </c:pt>
                <c:pt idx="43">
                  <c:v>1.3671468614858025E-3</c:v>
                </c:pt>
                <c:pt idx="44">
                  <c:v>1.3906727926396023E-3</c:v>
                </c:pt>
                <c:pt idx="45">
                  <c:v>1.4014555110850955E-3</c:v>
                </c:pt>
                <c:pt idx="46">
                  <c:v>1.9072630308918058E-3</c:v>
                </c:pt>
                <c:pt idx="47">
                  <c:v>2.0657363171361562E-3</c:v>
                </c:pt>
                <c:pt idx="48">
                  <c:v>2.0840342635891126E-3</c:v>
                </c:pt>
                <c:pt idx="49">
                  <c:v>2.1186696622322084E-3</c:v>
                </c:pt>
                <c:pt idx="50">
                  <c:v>2.17519724681009E-3</c:v>
                </c:pt>
                <c:pt idx="51">
                  <c:v>2.2026441664895237E-3</c:v>
                </c:pt>
                <c:pt idx="52">
                  <c:v>2.6395076380538469E-3</c:v>
                </c:pt>
                <c:pt idx="53">
                  <c:v>2.6587858316382117E-3</c:v>
                </c:pt>
                <c:pt idx="54">
                  <c:v>2.6898269907994765E-3</c:v>
                </c:pt>
                <c:pt idx="55">
                  <c:v>2.698649214982151E-3</c:v>
                </c:pt>
                <c:pt idx="56">
                  <c:v>2.7061644429896142E-3</c:v>
                </c:pt>
                <c:pt idx="57">
                  <c:v>2.7225018951797537E-3</c:v>
                </c:pt>
                <c:pt idx="58">
                  <c:v>2.7225018951797537E-3</c:v>
                </c:pt>
                <c:pt idx="59">
                  <c:v>2.7443940811145411E-3</c:v>
                </c:pt>
                <c:pt idx="60">
                  <c:v>2.9358690207829732E-3</c:v>
                </c:pt>
                <c:pt idx="61">
                  <c:v>3.3282946223901176E-3</c:v>
                </c:pt>
                <c:pt idx="62">
                  <c:v>3.377633728004337E-3</c:v>
                </c:pt>
                <c:pt idx="63">
                  <c:v>3.377633728004337E-3</c:v>
                </c:pt>
                <c:pt idx="64">
                  <c:v>3.3923374349754624E-3</c:v>
                </c:pt>
                <c:pt idx="65">
                  <c:v>3.5034321098684103E-3</c:v>
                </c:pt>
                <c:pt idx="66">
                  <c:v>3.9180766464541432E-3</c:v>
                </c:pt>
                <c:pt idx="67">
                  <c:v>3.947157311352591E-3</c:v>
                </c:pt>
                <c:pt idx="68">
                  <c:v>4.0206758462082177E-3</c:v>
                </c:pt>
                <c:pt idx="69">
                  <c:v>4.0216560933396261E-3</c:v>
                </c:pt>
                <c:pt idx="70">
                  <c:v>4.0399540397925825E-3</c:v>
                </c:pt>
                <c:pt idx="71">
                  <c:v>4.0726289441728614E-3</c:v>
                </c:pt>
                <c:pt idx="72">
                  <c:v>4.0726289441728614E-3</c:v>
                </c:pt>
                <c:pt idx="73">
                  <c:v>4.0726289441728614E-3</c:v>
                </c:pt>
                <c:pt idx="74">
                  <c:v>4.6150323568854845E-3</c:v>
                </c:pt>
                <c:pt idx="75">
                  <c:v>4.6477072612657617E-3</c:v>
                </c:pt>
                <c:pt idx="76">
                  <c:v>4.6477072612657617E-3</c:v>
                </c:pt>
                <c:pt idx="77">
                  <c:v>4.6611039720616775E-3</c:v>
                </c:pt>
                <c:pt idx="78">
                  <c:v>4.662410968236887E-3</c:v>
                </c:pt>
                <c:pt idx="79">
                  <c:v>4.6865903974782942E-3</c:v>
                </c:pt>
                <c:pt idx="80">
                  <c:v>5.3270185233317505E-3</c:v>
                </c:pt>
                <c:pt idx="81">
                  <c:v>5.3737436365955491E-3</c:v>
                </c:pt>
                <c:pt idx="82">
                  <c:v>5.4776498325248366E-3</c:v>
                </c:pt>
                <c:pt idx="83">
                  <c:v>5.4776498325248366E-3</c:v>
                </c:pt>
                <c:pt idx="84">
                  <c:v>5.4776498325248366E-3</c:v>
                </c:pt>
                <c:pt idx="85">
                  <c:v>5.5671790705267999E-3</c:v>
                </c:pt>
                <c:pt idx="86">
                  <c:v>5.3270185233317505E-3</c:v>
                </c:pt>
                <c:pt idx="87">
                  <c:v>6.7081867314861248E-3</c:v>
                </c:pt>
                <c:pt idx="88">
                  <c:v>-9.1430628814745743E-3</c:v>
                </c:pt>
                <c:pt idx="89">
                  <c:v>-9.1430628814745743E-3</c:v>
                </c:pt>
                <c:pt idx="90">
                  <c:v>-9.0701978447065533E-3</c:v>
                </c:pt>
                <c:pt idx="91">
                  <c:v>-9.0701978447065533E-3</c:v>
                </c:pt>
                <c:pt idx="92">
                  <c:v>-8.9973328079385323E-3</c:v>
                </c:pt>
                <c:pt idx="93">
                  <c:v>-8.9973328079385323E-3</c:v>
                </c:pt>
                <c:pt idx="94">
                  <c:v>-8.6320273769670188E-3</c:v>
                </c:pt>
                <c:pt idx="95">
                  <c:v>-8.6320273769670188E-3</c:v>
                </c:pt>
                <c:pt idx="96">
                  <c:v>-8.422254490845632E-3</c:v>
                </c:pt>
                <c:pt idx="97">
                  <c:v>-8.422254490845632E-3</c:v>
                </c:pt>
                <c:pt idx="98">
                  <c:v>-7.1342097601750538E-3</c:v>
                </c:pt>
                <c:pt idx="99">
                  <c:v>-7.1342097601750538E-3</c:v>
                </c:pt>
                <c:pt idx="100">
                  <c:v>-3.9428518493532542E-3</c:v>
                </c:pt>
                <c:pt idx="101">
                  <c:v>-3.9428518493532542E-3</c:v>
                </c:pt>
                <c:pt idx="102">
                  <c:v>-2.5796548386080361E-3</c:v>
                </c:pt>
                <c:pt idx="103">
                  <c:v>2.2225758581614942E-3</c:v>
                </c:pt>
                <c:pt idx="104">
                  <c:v>2.7225018951797537E-3</c:v>
                </c:pt>
                <c:pt idx="105">
                  <c:v>2.7225018951797537E-3</c:v>
                </c:pt>
                <c:pt idx="106">
                  <c:v>2.9087488501473423E-3</c:v>
                </c:pt>
                <c:pt idx="107">
                  <c:v>3.3282946223901176E-3</c:v>
                </c:pt>
                <c:pt idx="108">
                  <c:v>3.377633728004337E-3</c:v>
                </c:pt>
                <c:pt idx="109">
                  <c:v>3.377633728004337E-3</c:v>
                </c:pt>
                <c:pt idx="110">
                  <c:v>4.0144676143759658E-3</c:v>
                </c:pt>
                <c:pt idx="111">
                  <c:v>4.6865903974782942E-3</c:v>
                </c:pt>
                <c:pt idx="112">
                  <c:v>4.9666143280172811E-3</c:v>
                </c:pt>
                <c:pt idx="113">
                  <c:v>1.3668201124419996E-3</c:v>
                </c:pt>
                <c:pt idx="114">
                  <c:v>1.3671468614858025E-3</c:v>
                </c:pt>
                <c:pt idx="115">
                  <c:v>1.3906727926396023E-3</c:v>
                </c:pt>
                <c:pt idx="116">
                  <c:v>1.4014555110850955E-3</c:v>
                </c:pt>
                <c:pt idx="117">
                  <c:v>3.9180766464541432E-3</c:v>
                </c:pt>
                <c:pt idx="118">
                  <c:v>3.947157311352591E-3</c:v>
                </c:pt>
                <c:pt idx="119">
                  <c:v>4.0726289441728614E-3</c:v>
                </c:pt>
                <c:pt idx="120">
                  <c:v>4.0726289441728614E-3</c:v>
                </c:pt>
                <c:pt idx="121">
                  <c:v>4.0726289441728614E-3</c:v>
                </c:pt>
                <c:pt idx="122">
                  <c:v>4.6150323568854845E-3</c:v>
                </c:pt>
                <c:pt idx="123">
                  <c:v>4.6477072612657617E-3</c:v>
                </c:pt>
                <c:pt idx="124">
                  <c:v>4.6477072612657617E-3</c:v>
                </c:pt>
                <c:pt idx="125">
                  <c:v>4.662410968236887E-3</c:v>
                </c:pt>
                <c:pt idx="126">
                  <c:v>5.3737436365955491E-3</c:v>
                </c:pt>
                <c:pt idx="127">
                  <c:v>5.4776498325248366E-3</c:v>
                </c:pt>
                <c:pt idx="128">
                  <c:v>5.4776498325248366E-3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8E-4B71-A9F6-A1D2CFE7F02D}"/>
            </c:ext>
          </c:extLst>
        </c:ser>
        <c:ser>
          <c:idx val="8"/>
          <c:order val="8"/>
          <c:tx>
            <c:strRef>
              <c:f>'A (old)'!$W$1</c:f>
              <c:strCache>
                <c:ptCount val="1"/>
                <c:pt idx="0">
                  <c:v>Q. Fit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(old)'!$V$2:$V$24</c:f>
              <c:numCache>
                <c:formatCode>General</c:formatCode>
                <c:ptCount val="23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  <c:pt idx="19">
                  <c:v>19000</c:v>
                </c:pt>
                <c:pt idx="20">
                  <c:v>20000</c:v>
                </c:pt>
                <c:pt idx="21">
                  <c:v>21000</c:v>
                </c:pt>
                <c:pt idx="22">
                  <c:v>22000</c:v>
                </c:pt>
              </c:numCache>
            </c:numRef>
          </c:xVal>
          <c:yVal>
            <c:numRef>
              <c:f>'A (old)'!$W$2:$W$24</c:f>
              <c:numCache>
                <c:formatCode>General</c:formatCode>
                <c:ptCount val="23"/>
                <c:pt idx="0">
                  <c:v>1.277508736321168E-2</c:v>
                </c:pt>
                <c:pt idx="1">
                  <c:v>6.7339087009728703E-3</c:v>
                </c:pt>
                <c:pt idx="2">
                  <c:v>1.216279953960047E-3</c:v>
                </c:pt>
                <c:pt idx="3">
                  <c:v>-3.7777988778267876E-3</c:v>
                </c:pt>
                <c:pt idx="4">
                  <c:v>-8.2483277943876387E-3</c:v>
                </c:pt>
                <c:pt idx="5">
                  <c:v>-1.21953067957225E-2</c:v>
                </c:pt>
                <c:pt idx="6">
                  <c:v>-1.5618735881831373E-2</c:v>
                </c:pt>
                <c:pt idx="7">
                  <c:v>-1.8518615052714266E-2</c:v>
                </c:pt>
                <c:pt idx="8">
                  <c:v>-2.0894944308371168E-2</c:v>
                </c:pt>
                <c:pt idx="9">
                  <c:v>-2.2747723648802079E-2</c:v>
                </c:pt>
                <c:pt idx="10">
                  <c:v>-2.4076953074007007E-2</c:v>
                </c:pt>
                <c:pt idx="11">
                  <c:v>-2.4882632583985952E-2</c:v>
                </c:pt>
                <c:pt idx="12">
                  <c:v>-2.5164762178738892E-2</c:v>
                </c:pt>
                <c:pt idx="13">
                  <c:v>-2.4923341858265863E-2</c:v>
                </c:pt>
                <c:pt idx="14">
                  <c:v>-2.415837162256685E-2</c:v>
                </c:pt>
                <c:pt idx="15">
                  <c:v>-2.2869851471641847E-2</c:v>
                </c:pt>
                <c:pt idx="16">
                  <c:v>-2.1057781405490861E-2</c:v>
                </c:pt>
                <c:pt idx="17">
                  <c:v>-1.8722161424113856E-2</c:v>
                </c:pt>
                <c:pt idx="18">
                  <c:v>-1.5862991527510889E-2</c:v>
                </c:pt>
                <c:pt idx="19">
                  <c:v>-1.2480271715681945E-2</c:v>
                </c:pt>
                <c:pt idx="20">
                  <c:v>-8.5740019886270114E-3</c:v>
                </c:pt>
                <c:pt idx="21">
                  <c:v>-4.144182346346087E-3</c:v>
                </c:pt>
                <c:pt idx="22">
                  <c:v>8.0918721116082781E-4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8E-4B71-A9F6-A1D2CFE7F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584840"/>
        <c:axId val="1"/>
      </c:scatterChart>
      <c:valAx>
        <c:axId val="510584840"/>
        <c:scaling>
          <c:orientation val="minMax"/>
          <c:max val="16000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58484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0773965754280705E-2"/>
          <c:y val="0.92265193370165743"/>
          <c:w val="0.97619188226471687"/>
          <c:h val="0.9779005524861877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13b.  V0829 Her - [47680.891, 0.358152]</a:t>
            </a:r>
          </a:p>
        </c:rich>
      </c:tx>
      <c:layout>
        <c:manualLayout>
          <c:xMode val="edge"/>
          <c:yMode val="edge"/>
          <c:x val="0.14623678491801428"/>
          <c:y val="1.83150183150183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82819184348085"/>
          <c:y val="0.13553162034834432"/>
          <c:w val="0.81290493301607236"/>
          <c:h val="0.710625252637264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Robb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(old)'!$D$21:$D$289</c:f>
                <c:numCache>
                  <c:formatCode>General</c:formatCode>
                  <c:ptCount val="2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2.0000000000000001E-4</c:v>
                  </c:pt>
                  <c:pt idx="74">
                    <c:v>2.9999999999999997E-4</c:v>
                  </c:pt>
                  <c:pt idx="75">
                    <c:v>2.9999999999999997E-4</c:v>
                  </c:pt>
                  <c:pt idx="76">
                    <c:v>5.0000000000000001E-4</c:v>
                  </c:pt>
                  <c:pt idx="77">
                    <c:v>2.0000000000000001E-4</c:v>
                  </c:pt>
                  <c:pt idx="78">
                    <c:v>5.9999999999999995E-4</c:v>
                  </c:pt>
                  <c:pt idx="79">
                    <c:v>1E-3</c:v>
                  </c:pt>
                  <c:pt idx="80">
                    <c:v>2.0000000000000001E-4</c:v>
                  </c:pt>
                  <c:pt idx="81">
                    <c:v>5.0000000000000001E-4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2.0000000000000001E-4</c:v>
                  </c:pt>
                  <c:pt idx="85">
                    <c:v>1.6000000000000001E-3</c:v>
                  </c:pt>
                  <c:pt idx="86">
                    <c:v>2.0000000000000001E-4</c:v>
                  </c:pt>
                  <c:pt idx="87">
                    <c:v>2.9999999999999997E-4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</c:numCache>
              </c:numRef>
            </c:plus>
            <c:minus>
              <c:numRef>
                <c:f>'A (old)'!$D$21:$D$289</c:f>
                <c:numCache>
                  <c:formatCode>General</c:formatCode>
                  <c:ptCount val="2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2.0000000000000001E-4</c:v>
                  </c:pt>
                  <c:pt idx="74">
                    <c:v>2.9999999999999997E-4</c:v>
                  </c:pt>
                  <c:pt idx="75">
                    <c:v>2.9999999999999997E-4</c:v>
                  </c:pt>
                  <c:pt idx="76">
                    <c:v>5.0000000000000001E-4</c:v>
                  </c:pt>
                  <c:pt idx="77">
                    <c:v>2.0000000000000001E-4</c:v>
                  </c:pt>
                  <c:pt idx="78">
                    <c:v>5.9999999999999995E-4</c:v>
                  </c:pt>
                  <c:pt idx="79">
                    <c:v>1E-3</c:v>
                  </c:pt>
                  <c:pt idx="80">
                    <c:v>2.0000000000000001E-4</c:v>
                  </c:pt>
                  <c:pt idx="81">
                    <c:v>5.0000000000000001E-4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2.0000000000000001E-4</c:v>
                  </c:pt>
                  <c:pt idx="85">
                    <c:v>1.6000000000000001E-3</c:v>
                  </c:pt>
                  <c:pt idx="86">
                    <c:v>2.0000000000000001E-4</c:v>
                  </c:pt>
                  <c:pt idx="87">
                    <c:v>2.9999999999999997E-4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(old)'!$H$21:$H$989</c:f>
              <c:numCache>
                <c:formatCode>General</c:formatCode>
                <c:ptCount val="969"/>
                <c:pt idx="0">
                  <c:v>-2.7000000045518391E-3</c:v>
                </c:pt>
                <c:pt idx="1">
                  <c:v>1.919999995152466E-3</c:v>
                </c:pt>
                <c:pt idx="2">
                  <c:v>-1.3600000238511711E-4</c:v>
                </c:pt>
                <c:pt idx="3">
                  <c:v>-2.3720000026514754E-3</c:v>
                </c:pt>
                <c:pt idx="4">
                  <c:v>1.359999951091595E-4</c:v>
                </c:pt>
                <c:pt idx="5">
                  <c:v>0</c:v>
                </c:pt>
                <c:pt idx="6">
                  <c:v>1.2439999991329387E-3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E7-4196-BC62-B381AD311632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2.0000000000000001E-4</c:v>
                  </c:pt>
                  <c:pt idx="74">
                    <c:v>2.9999999999999997E-4</c:v>
                  </c:pt>
                  <c:pt idx="75">
                    <c:v>2.9999999999999997E-4</c:v>
                  </c:pt>
                  <c:pt idx="76">
                    <c:v>5.0000000000000001E-4</c:v>
                  </c:pt>
                  <c:pt idx="77">
                    <c:v>2.0000000000000001E-4</c:v>
                  </c:pt>
                  <c:pt idx="78">
                    <c:v>5.9999999999999995E-4</c:v>
                  </c:pt>
                  <c:pt idx="79">
                    <c:v>1E-3</c:v>
                  </c:pt>
                  <c:pt idx="80">
                    <c:v>2.0000000000000001E-4</c:v>
                  </c:pt>
                  <c:pt idx="81">
                    <c:v>5.0000000000000001E-4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2.0000000000000001E-4</c:v>
                  </c:pt>
                  <c:pt idx="85">
                    <c:v>1.6000000000000001E-3</c:v>
                  </c:pt>
                  <c:pt idx="86">
                    <c:v>2.0000000000000001E-4</c:v>
                  </c:pt>
                  <c:pt idx="87">
                    <c:v>2.9999999999999997E-4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</c:numCache>
              </c:numRef>
            </c:plus>
            <c:minus>
              <c:numRef>
                <c:f>'A (old)'!$D$21:$D$989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2.0000000000000001E-4</c:v>
                  </c:pt>
                  <c:pt idx="74">
                    <c:v>2.9999999999999997E-4</c:v>
                  </c:pt>
                  <c:pt idx="75">
                    <c:v>2.9999999999999997E-4</c:v>
                  </c:pt>
                  <c:pt idx="76">
                    <c:v>5.0000000000000001E-4</c:v>
                  </c:pt>
                  <c:pt idx="77">
                    <c:v>2.0000000000000001E-4</c:v>
                  </c:pt>
                  <c:pt idx="78">
                    <c:v>5.9999999999999995E-4</c:v>
                  </c:pt>
                  <c:pt idx="79">
                    <c:v>1E-3</c:v>
                  </c:pt>
                  <c:pt idx="80">
                    <c:v>2.0000000000000001E-4</c:v>
                  </c:pt>
                  <c:pt idx="81">
                    <c:v>5.0000000000000001E-4</c:v>
                  </c:pt>
                  <c:pt idx="82">
                    <c:v>1E-4</c:v>
                  </c:pt>
                  <c:pt idx="83">
                    <c:v>2.0000000000000001E-4</c:v>
                  </c:pt>
                  <c:pt idx="84">
                    <c:v>2.0000000000000001E-4</c:v>
                  </c:pt>
                  <c:pt idx="85">
                    <c:v>1.6000000000000001E-3</c:v>
                  </c:pt>
                  <c:pt idx="86">
                    <c:v>2.0000000000000001E-4</c:v>
                  </c:pt>
                  <c:pt idx="87">
                    <c:v>2.9999999999999997E-4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(old)'!$I$21:$I$989</c:f>
              <c:numCache>
                <c:formatCode>General</c:formatCode>
                <c:ptCount val="969"/>
                <c:pt idx="52">
                  <c:v>-7.2240000008605421E-3</c:v>
                </c:pt>
                <c:pt idx="68">
                  <c:v>6.7239999989396892E-3</c:v>
                </c:pt>
                <c:pt idx="77">
                  <c:v>9.1639999955077656E-3</c:v>
                </c:pt>
                <c:pt idx="79">
                  <c:v>9.4359999930020422E-3</c:v>
                </c:pt>
                <c:pt idx="80">
                  <c:v>1.3071352812403347E-2</c:v>
                </c:pt>
                <c:pt idx="85">
                  <c:v>1.4115999998466577E-2</c:v>
                </c:pt>
                <c:pt idx="86">
                  <c:v>1.3075999995635357E-2</c:v>
                </c:pt>
                <c:pt idx="87">
                  <c:v>2.4423999995633494E-2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E7-4196-BC62-B381AD311632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</c:numCache>
              </c:numRef>
            </c:plus>
            <c:minus>
              <c:numRef>
                <c:f>'A (old)'!$D$21:$D$49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(old)'!$J$21:$J$989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E7-4196-BC62-B381AD311632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(old)'!$K$21:$K$989</c:f>
              <c:numCache>
                <c:formatCode>General</c:formatCode>
                <c:ptCount val="969"/>
                <c:pt idx="7">
                  <c:v>-1.0812000000441913E-2</c:v>
                </c:pt>
                <c:pt idx="8">
                  <c:v>-2.2120000001450535E-2</c:v>
                </c:pt>
                <c:pt idx="9">
                  <c:v>-2.4604000005638227E-2</c:v>
                </c:pt>
                <c:pt idx="10">
                  <c:v>-2.3703999999270309E-2</c:v>
                </c:pt>
                <c:pt idx="11">
                  <c:v>-2.4160000000847504E-2</c:v>
                </c:pt>
                <c:pt idx="12">
                  <c:v>-2.5272000006225426E-2</c:v>
                </c:pt>
                <c:pt idx="13">
                  <c:v>-2.2256000003835652E-2</c:v>
                </c:pt>
                <c:pt idx="14">
                  <c:v>-2.4956000001111533E-2</c:v>
                </c:pt>
                <c:pt idx="15">
                  <c:v>-2.5040000000444707E-2</c:v>
                </c:pt>
                <c:pt idx="16">
                  <c:v>-2.7720000005501788E-2</c:v>
                </c:pt>
                <c:pt idx="17">
                  <c:v>-2.699600000778446E-2</c:v>
                </c:pt>
                <c:pt idx="18">
                  <c:v>-2.6087999998708256E-2</c:v>
                </c:pt>
                <c:pt idx="19">
                  <c:v>-2.789199999824632E-2</c:v>
                </c:pt>
                <c:pt idx="20">
                  <c:v>-1.8196000004536472E-2</c:v>
                </c:pt>
                <c:pt idx="27">
                  <c:v>-2.273599999898579E-2</c:v>
                </c:pt>
                <c:pt idx="32">
                  <c:v>-2.0808000001125038E-2</c:v>
                </c:pt>
                <c:pt idx="34">
                  <c:v>-1.7343999999866355E-2</c:v>
                </c:pt>
                <c:pt idx="35">
                  <c:v>-2.2907999999006279E-2</c:v>
                </c:pt>
                <c:pt idx="36">
                  <c:v>-1.6516000003321096E-2</c:v>
                </c:pt>
                <c:pt idx="37">
                  <c:v>-1.9952000002376735E-2</c:v>
                </c:pt>
                <c:pt idx="38">
                  <c:v>-1.530800000182353E-2</c:v>
                </c:pt>
                <c:pt idx="39">
                  <c:v>-1.5244000001985114E-2</c:v>
                </c:pt>
                <c:pt idx="40">
                  <c:v>-1.5608000008796807E-2</c:v>
                </c:pt>
                <c:pt idx="41">
                  <c:v>-1.2604000003193505E-2</c:v>
                </c:pt>
                <c:pt idx="42">
                  <c:v>-1.640400000178488E-2</c:v>
                </c:pt>
                <c:pt idx="43">
                  <c:v>-1.808000000892207E-2</c:v>
                </c:pt>
                <c:pt idx="44">
                  <c:v>-1.495200000499608E-2</c:v>
                </c:pt>
                <c:pt idx="45">
                  <c:v>-1.3760000008915085E-2</c:v>
                </c:pt>
                <c:pt idx="46">
                  <c:v>-1.1208000003534835E-2</c:v>
                </c:pt>
                <c:pt idx="47">
                  <c:v>-1.3268000002426561E-2</c:v>
                </c:pt>
                <c:pt idx="48">
                  <c:v>-6.6240000014659017E-3</c:v>
                </c:pt>
                <c:pt idx="49">
                  <c:v>-7.5800000049639493E-3</c:v>
                </c:pt>
                <c:pt idx="50">
                  <c:v>-3.7280000033206306E-3</c:v>
                </c:pt>
                <c:pt idx="51">
                  <c:v>-1.0312000005797017E-2</c:v>
                </c:pt>
                <c:pt idx="53">
                  <c:v>-8.3079999967594631E-3</c:v>
                </c:pt>
                <c:pt idx="54">
                  <c:v>-1.0328000003937632E-2</c:v>
                </c:pt>
                <c:pt idx="55">
                  <c:v>-3.1800000069779344E-3</c:v>
                </c:pt>
                <c:pt idx="56">
                  <c:v>-7.1280000047408976E-3</c:v>
                </c:pt>
                <c:pt idx="57">
                  <c:v>-8.828000005451031E-3</c:v>
                </c:pt>
                <c:pt idx="59">
                  <c:v>-5.8200000057695433E-3</c:v>
                </c:pt>
                <c:pt idx="60">
                  <c:v>-5.7560000059311278E-3</c:v>
                </c:pt>
                <c:pt idx="64">
                  <c:v>-5.0279999995836988E-3</c:v>
                </c:pt>
                <c:pt idx="65">
                  <c:v>5.3199999820208177E-4</c:v>
                </c:pt>
                <c:pt idx="69">
                  <c:v>3.9599999581696466E-4</c:v>
                </c:pt>
                <c:pt idx="70">
                  <c:v>8.3999999333173037E-4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E7-4196-BC62-B381AD311632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(old)'!$L$21:$L$989</c:f>
              <c:numCache>
                <c:formatCode>General</c:formatCode>
                <c:ptCount val="969"/>
                <c:pt idx="58">
                  <c:v>-4.5180000015534461E-3</c:v>
                </c:pt>
                <c:pt idx="61">
                  <c:v>-3.7920000031590462E-3</c:v>
                </c:pt>
                <c:pt idx="62">
                  <c:v>-3.6800000816583633E-4</c:v>
                </c:pt>
                <c:pt idx="63">
                  <c:v>5.3199999092612416E-4</c:v>
                </c:pt>
                <c:pt idx="66">
                  <c:v>3.1380000000353903E-3</c:v>
                </c:pt>
                <c:pt idx="67">
                  <c:v>5.3399999160319567E-4</c:v>
                </c:pt>
                <c:pt idx="71">
                  <c:v>2.6999999972758815E-3</c:v>
                </c:pt>
                <c:pt idx="72">
                  <c:v>2.9999999969732016E-3</c:v>
                </c:pt>
                <c:pt idx="73">
                  <c:v>3.599999996367842E-3</c:v>
                </c:pt>
                <c:pt idx="74">
                  <c:v>7.149999997636769E-3</c:v>
                </c:pt>
                <c:pt idx="75">
                  <c:v>8.989999994810205E-3</c:v>
                </c:pt>
                <c:pt idx="76">
                  <c:v>9.989999991375953E-3</c:v>
                </c:pt>
                <c:pt idx="78">
                  <c:v>9.9399999890010804E-3</c:v>
                </c:pt>
                <c:pt idx="81">
                  <c:v>8.1479999935254455E-3</c:v>
                </c:pt>
                <c:pt idx="82">
                  <c:v>1.3589999995019753E-2</c:v>
                </c:pt>
                <c:pt idx="83">
                  <c:v>1.3959999996586703E-2</c:v>
                </c:pt>
                <c:pt idx="84">
                  <c:v>1.4139999999315478E-2</c:v>
                </c:pt>
                <c:pt idx="88">
                  <c:v>-8.6400000145658851E-4</c:v>
                </c:pt>
                <c:pt idx="89">
                  <c:v>-7.6400000398280099E-4</c:v>
                </c:pt>
                <c:pt idx="90">
                  <c:v>-1.7120000047725625E-3</c:v>
                </c:pt>
                <c:pt idx="91">
                  <c:v>6.8800000008195639E-4</c:v>
                </c:pt>
                <c:pt idx="92">
                  <c:v>-1.3600000020232983E-3</c:v>
                </c:pt>
                <c:pt idx="93">
                  <c:v>-1.1599999997997656E-3</c:v>
                </c:pt>
                <c:pt idx="94">
                  <c:v>-3.328000006149523E-3</c:v>
                </c:pt>
                <c:pt idx="95">
                  <c:v>-7.2800000634742901E-4</c:v>
                </c:pt>
                <c:pt idx="96">
                  <c:v>-3.7200000078883022E-3</c:v>
                </c:pt>
                <c:pt idx="97">
                  <c:v>1.2799999967683107E-3</c:v>
                </c:pt>
                <c:pt idx="98">
                  <c:v>-1.1312000002362765E-2</c:v>
                </c:pt>
                <c:pt idx="99">
                  <c:v>-1.0312000005797017E-2</c:v>
                </c:pt>
                <c:pt idx="100">
                  <c:v>-2.5304000002506655E-2</c:v>
                </c:pt>
                <c:pt idx="101">
                  <c:v>-2.3804000004020054E-2</c:v>
                </c:pt>
                <c:pt idx="102">
                  <c:v>-2.3676000004343223E-2</c:v>
                </c:pt>
                <c:pt idx="103">
                  <c:v>-9.4480000043404289E-3</c:v>
                </c:pt>
                <c:pt idx="104">
                  <c:v>-8.0280000038328581E-3</c:v>
                </c:pt>
                <c:pt idx="105">
                  <c:v>-4.5280000049388036E-3</c:v>
                </c:pt>
                <c:pt idx="106">
                  <c:v>-1.7448000005970243E-2</c:v>
                </c:pt>
                <c:pt idx="107">
                  <c:v>-3.8320000021485612E-3</c:v>
                </c:pt>
                <c:pt idx="108">
                  <c:v>-4.0800000715535134E-4</c:v>
                </c:pt>
                <c:pt idx="109">
                  <c:v>4.9199999193660915E-4</c:v>
                </c:pt>
                <c:pt idx="110">
                  <c:v>1.2679999927058816E-3</c:v>
                </c:pt>
                <c:pt idx="111">
                  <c:v>9.2359999980544671E-3</c:v>
                </c:pt>
                <c:pt idx="112">
                  <c:v>8.7039999998523854E-3</c:v>
                </c:pt>
                <c:pt idx="113">
                  <c:v>-1.6604000004008412E-2</c:v>
                </c:pt>
                <c:pt idx="114">
                  <c:v>-1.7680000004475005E-2</c:v>
                </c:pt>
                <c:pt idx="115">
                  <c:v>-1.5151999999943655E-2</c:v>
                </c:pt>
                <c:pt idx="116">
                  <c:v>-1.366000000416534E-2</c:v>
                </c:pt>
                <c:pt idx="117">
                  <c:v>3.1879999951343052E-3</c:v>
                </c:pt>
                <c:pt idx="118">
                  <c:v>5.2399999549379572E-4</c:v>
                </c:pt>
                <c:pt idx="119">
                  <c:v>2.7399999962653965E-3</c:v>
                </c:pt>
                <c:pt idx="120">
                  <c:v>3.0399999959627166E-3</c:v>
                </c:pt>
                <c:pt idx="121">
                  <c:v>3.639999995357357E-3</c:v>
                </c:pt>
                <c:pt idx="122">
                  <c:v>7.180000000516884E-3</c:v>
                </c:pt>
                <c:pt idx="123">
                  <c:v>8.9799999914248474E-3</c:v>
                </c:pt>
                <c:pt idx="124">
                  <c:v>9.979999995266553E-3</c:v>
                </c:pt>
                <c:pt idx="125">
                  <c:v>9.9599999884958379E-3</c:v>
                </c:pt>
                <c:pt idx="126">
                  <c:v>1.3707999991311226E-2</c:v>
                </c:pt>
                <c:pt idx="127">
                  <c:v>1.3539999999920838E-2</c:v>
                </c:pt>
                <c:pt idx="128">
                  <c:v>1.3939999997091945E-2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E7-4196-BC62-B381AD311632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E7-4196-BC62-B381AD311632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'A (old)'!$D$21:$D$91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8.0000000000000004E-4</c:v>
                  </c:pt>
                  <c:pt idx="23">
                    <c:v>6.9999999999999999E-4</c:v>
                  </c:pt>
                  <c:pt idx="24">
                    <c:v>1.2999999999999999E-3</c:v>
                  </c:pt>
                  <c:pt idx="25">
                    <c:v>1.1999999999999999E-3</c:v>
                  </c:pt>
                  <c:pt idx="26">
                    <c:v>1.1999999999999999E-3</c:v>
                  </c:pt>
                  <c:pt idx="27">
                    <c:v>1E-4</c:v>
                  </c:pt>
                  <c:pt idx="28">
                    <c:v>1.5E-3</c:v>
                  </c:pt>
                  <c:pt idx="29">
                    <c:v>1.6000000000000001E-3</c:v>
                  </c:pt>
                  <c:pt idx="30">
                    <c:v>8.0000000000000004E-4</c:v>
                  </c:pt>
                  <c:pt idx="31">
                    <c:v>1E-3</c:v>
                  </c:pt>
                  <c:pt idx="32">
                    <c:v>8.9999999999999998E-4</c:v>
                  </c:pt>
                  <c:pt idx="33">
                    <c:v>1.1000000000000001E-3</c:v>
                  </c:pt>
                  <c:pt idx="34">
                    <c:v>2.0000000000000001E-4</c:v>
                  </c:pt>
                  <c:pt idx="35">
                    <c:v>3.2000000000000002E-3</c:v>
                  </c:pt>
                  <c:pt idx="36">
                    <c:v>2.2000000000000001E-3</c:v>
                  </c:pt>
                  <c:pt idx="37">
                    <c:v>1E-4</c:v>
                  </c:pt>
                  <c:pt idx="38">
                    <c:v>2.0000000000000001E-4</c:v>
                  </c:pt>
                  <c:pt idx="39">
                    <c:v>6.9999999999999999E-4</c:v>
                  </c:pt>
                  <c:pt idx="40">
                    <c:v>4.0000000000000002E-4</c:v>
                  </c:pt>
                  <c:pt idx="41">
                    <c:v>2.9999999999999997E-4</c:v>
                  </c:pt>
                  <c:pt idx="42">
                    <c:v>1.9E-3</c:v>
                  </c:pt>
                  <c:pt idx="43">
                    <c:v>1.4E-3</c:v>
                  </c:pt>
                  <c:pt idx="44">
                    <c:v>4.4999999999999997E-3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5.0000000000000001E-4</c:v>
                  </c:pt>
                  <c:pt idx="48">
                    <c:v>5.0000000000000001E-3</c:v>
                  </c:pt>
                  <c:pt idx="49">
                    <c:v>2.9999999999999997E-4</c:v>
                  </c:pt>
                  <c:pt idx="50">
                    <c:v>5.9999999999999995E-4</c:v>
                  </c:pt>
                  <c:pt idx="51">
                    <c:v>8.0000000000000004E-4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2.0000000000000001E-4</c:v>
                  </c:pt>
                  <c:pt idx="55">
                    <c:v>1.8E-3</c:v>
                  </c:pt>
                  <c:pt idx="56">
                    <c:v>2E-3</c:v>
                  </c:pt>
                  <c:pt idx="57">
                    <c:v>8.9999999999999998E-4</c:v>
                  </c:pt>
                  <c:pt idx="58">
                    <c:v>5.0000000000000001E-4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2.9999999999999997E-4</c:v>
                  </c:pt>
                  <c:pt idx="62">
                    <c:v>8.9999999999999998E-4</c:v>
                  </c:pt>
                  <c:pt idx="63">
                    <c:v>6.9999999999999999E-4</c:v>
                  </c:pt>
                  <c:pt idx="64">
                    <c:v>4.1000000000000003E-3</c:v>
                  </c:pt>
                  <c:pt idx="65">
                    <c:v>1.5E-3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5.8999999999999999E-3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15269.5</c:v>
                </c:pt>
                <c:pt idx="22">
                  <c:v>15408.5</c:v>
                </c:pt>
                <c:pt idx="23">
                  <c:v>15428</c:v>
                </c:pt>
                <c:pt idx="24">
                  <c:v>15514.5</c:v>
                </c:pt>
                <c:pt idx="25">
                  <c:v>15525.5</c:v>
                </c:pt>
                <c:pt idx="26">
                  <c:v>15570</c:v>
                </c:pt>
                <c:pt idx="27">
                  <c:v>16143</c:v>
                </c:pt>
                <c:pt idx="28">
                  <c:v>16341</c:v>
                </c:pt>
                <c:pt idx="29">
                  <c:v>16385.5</c:v>
                </c:pt>
                <c:pt idx="30">
                  <c:v>16408</c:v>
                </c:pt>
                <c:pt idx="31">
                  <c:v>16436</c:v>
                </c:pt>
                <c:pt idx="32">
                  <c:v>16454</c:v>
                </c:pt>
                <c:pt idx="33">
                  <c:v>16466.5</c:v>
                </c:pt>
                <c:pt idx="34">
                  <c:v>16609.5</c:v>
                </c:pt>
                <c:pt idx="35">
                  <c:v>17254</c:v>
                </c:pt>
                <c:pt idx="36">
                  <c:v>17458</c:v>
                </c:pt>
                <c:pt idx="37">
                  <c:v>17488.5</c:v>
                </c:pt>
                <c:pt idx="38">
                  <c:v>17491.5</c:v>
                </c:pt>
                <c:pt idx="39">
                  <c:v>17497</c:v>
                </c:pt>
                <c:pt idx="40">
                  <c:v>17541.5</c:v>
                </c:pt>
                <c:pt idx="41">
                  <c:v>18189.5</c:v>
                </c:pt>
                <c:pt idx="42">
                  <c:v>18214.5</c:v>
                </c:pt>
                <c:pt idx="43">
                  <c:v>18215</c:v>
                </c:pt>
                <c:pt idx="44">
                  <c:v>18251</c:v>
                </c:pt>
                <c:pt idx="45">
                  <c:v>18267.5</c:v>
                </c:pt>
                <c:pt idx="46">
                  <c:v>19041.5</c:v>
                </c:pt>
                <c:pt idx="47">
                  <c:v>19284</c:v>
                </c:pt>
                <c:pt idx="48">
                  <c:v>19312</c:v>
                </c:pt>
                <c:pt idx="49">
                  <c:v>19365</c:v>
                </c:pt>
                <c:pt idx="50">
                  <c:v>19451.5</c:v>
                </c:pt>
                <c:pt idx="51">
                  <c:v>19493.5</c:v>
                </c:pt>
                <c:pt idx="52">
                  <c:v>20162</c:v>
                </c:pt>
                <c:pt idx="53">
                  <c:v>20191.5</c:v>
                </c:pt>
                <c:pt idx="54">
                  <c:v>20239</c:v>
                </c:pt>
                <c:pt idx="55">
                  <c:v>20252.5</c:v>
                </c:pt>
                <c:pt idx="56">
                  <c:v>20264</c:v>
                </c:pt>
                <c:pt idx="57">
                  <c:v>20289</c:v>
                </c:pt>
                <c:pt idx="58">
                  <c:v>20289</c:v>
                </c:pt>
                <c:pt idx="59">
                  <c:v>20322.5</c:v>
                </c:pt>
                <c:pt idx="60">
                  <c:v>20615.5</c:v>
                </c:pt>
                <c:pt idx="61">
                  <c:v>21216</c:v>
                </c:pt>
                <c:pt idx="62">
                  <c:v>21291.5</c:v>
                </c:pt>
                <c:pt idx="63">
                  <c:v>21291.5</c:v>
                </c:pt>
                <c:pt idx="64">
                  <c:v>21314</c:v>
                </c:pt>
                <c:pt idx="65">
                  <c:v>21484</c:v>
                </c:pt>
                <c:pt idx="66">
                  <c:v>22118.5</c:v>
                </c:pt>
                <c:pt idx="67">
                  <c:v>22163</c:v>
                </c:pt>
                <c:pt idx="68">
                  <c:v>22275.5</c:v>
                </c:pt>
                <c:pt idx="69">
                  <c:v>22277</c:v>
                </c:pt>
                <c:pt idx="70">
                  <c:v>22305</c:v>
                </c:pt>
                <c:pt idx="71">
                  <c:v>22355</c:v>
                </c:pt>
                <c:pt idx="72">
                  <c:v>22355</c:v>
                </c:pt>
                <c:pt idx="73">
                  <c:v>22355</c:v>
                </c:pt>
                <c:pt idx="74">
                  <c:v>23185</c:v>
                </c:pt>
                <c:pt idx="75">
                  <c:v>23235</c:v>
                </c:pt>
                <c:pt idx="76">
                  <c:v>23235</c:v>
                </c:pt>
                <c:pt idx="77">
                  <c:v>23255.5</c:v>
                </c:pt>
                <c:pt idx="78">
                  <c:v>23257.5</c:v>
                </c:pt>
                <c:pt idx="79">
                  <c:v>23294.5</c:v>
                </c:pt>
                <c:pt idx="80">
                  <c:v>24274.5</c:v>
                </c:pt>
                <c:pt idx="81">
                  <c:v>24346</c:v>
                </c:pt>
                <c:pt idx="82">
                  <c:v>24505</c:v>
                </c:pt>
                <c:pt idx="83">
                  <c:v>24505</c:v>
                </c:pt>
                <c:pt idx="84">
                  <c:v>24505</c:v>
                </c:pt>
                <c:pt idx="85">
                  <c:v>24642</c:v>
                </c:pt>
                <c:pt idx="86">
                  <c:v>24274.5</c:v>
                </c:pt>
                <c:pt idx="87">
                  <c:v>26388</c:v>
                </c:pt>
                <c:pt idx="88">
                  <c:v>2132</c:v>
                </c:pt>
                <c:pt idx="89">
                  <c:v>2132</c:v>
                </c:pt>
                <c:pt idx="90">
                  <c:v>2243.5</c:v>
                </c:pt>
                <c:pt idx="91">
                  <c:v>2243.5</c:v>
                </c:pt>
                <c:pt idx="92">
                  <c:v>2355</c:v>
                </c:pt>
                <c:pt idx="93">
                  <c:v>2355</c:v>
                </c:pt>
                <c:pt idx="94">
                  <c:v>2914</c:v>
                </c:pt>
                <c:pt idx="95">
                  <c:v>2914</c:v>
                </c:pt>
                <c:pt idx="96">
                  <c:v>3235</c:v>
                </c:pt>
                <c:pt idx="97">
                  <c:v>3235</c:v>
                </c:pt>
                <c:pt idx="98">
                  <c:v>5206</c:v>
                </c:pt>
                <c:pt idx="99">
                  <c:v>5206</c:v>
                </c:pt>
                <c:pt idx="100">
                  <c:v>10089.5</c:v>
                </c:pt>
                <c:pt idx="101">
                  <c:v>10089.5</c:v>
                </c:pt>
                <c:pt idx="102">
                  <c:v>12175.5</c:v>
                </c:pt>
                <c:pt idx="103">
                  <c:v>19524</c:v>
                </c:pt>
                <c:pt idx="104">
                  <c:v>20289</c:v>
                </c:pt>
                <c:pt idx="105">
                  <c:v>20289</c:v>
                </c:pt>
                <c:pt idx="106">
                  <c:v>20574</c:v>
                </c:pt>
                <c:pt idx="107">
                  <c:v>21216</c:v>
                </c:pt>
                <c:pt idx="108">
                  <c:v>21291.5</c:v>
                </c:pt>
                <c:pt idx="109">
                  <c:v>21291.5</c:v>
                </c:pt>
                <c:pt idx="110">
                  <c:v>22266</c:v>
                </c:pt>
                <c:pt idx="111">
                  <c:v>23294.5</c:v>
                </c:pt>
                <c:pt idx="112">
                  <c:v>23723</c:v>
                </c:pt>
                <c:pt idx="113">
                  <c:v>18214.5</c:v>
                </c:pt>
                <c:pt idx="114">
                  <c:v>18215</c:v>
                </c:pt>
                <c:pt idx="115">
                  <c:v>18251</c:v>
                </c:pt>
                <c:pt idx="116">
                  <c:v>18267.5</c:v>
                </c:pt>
                <c:pt idx="117">
                  <c:v>22118.5</c:v>
                </c:pt>
                <c:pt idx="118">
                  <c:v>22163</c:v>
                </c:pt>
                <c:pt idx="119">
                  <c:v>22355</c:v>
                </c:pt>
                <c:pt idx="120">
                  <c:v>22355</c:v>
                </c:pt>
                <c:pt idx="121">
                  <c:v>22355</c:v>
                </c:pt>
                <c:pt idx="122">
                  <c:v>23185</c:v>
                </c:pt>
                <c:pt idx="123">
                  <c:v>23235</c:v>
                </c:pt>
                <c:pt idx="124">
                  <c:v>23235</c:v>
                </c:pt>
                <c:pt idx="125">
                  <c:v>23257.5</c:v>
                </c:pt>
                <c:pt idx="126">
                  <c:v>24346</c:v>
                </c:pt>
                <c:pt idx="127">
                  <c:v>24505</c:v>
                </c:pt>
                <c:pt idx="128">
                  <c:v>24505</c:v>
                </c:pt>
              </c:numCache>
            </c:numRef>
          </c:xVal>
          <c:yVal>
            <c:numRef>
              <c:f>'A (old)'!$N$21:$N$989</c:f>
              <c:numCache>
                <c:formatCode>General</c:formatCode>
                <c:ptCount val="969"/>
                <c:pt idx="21">
                  <c:v>-3.0363999998371582E-2</c:v>
                </c:pt>
                <c:pt idx="23">
                  <c:v>-2.295600000070408E-2</c:v>
                </c:pt>
                <c:pt idx="24">
                  <c:v>-2.0404000002599787E-2</c:v>
                </c:pt>
                <c:pt idx="25">
                  <c:v>-1.7976000002818182E-2</c:v>
                </c:pt>
                <c:pt idx="26">
                  <c:v>-2.1140000004379544E-2</c:v>
                </c:pt>
                <c:pt idx="28">
                  <c:v>-2.3032000004604924E-2</c:v>
                </c:pt>
                <c:pt idx="29">
                  <c:v>-1.9896000005246606E-2</c:v>
                </c:pt>
                <c:pt idx="30">
                  <c:v>-2.1916000005148817E-2</c:v>
                </c:pt>
                <c:pt idx="31">
                  <c:v>-2.337200000329176E-2</c:v>
                </c:pt>
                <c:pt idx="33">
                  <c:v>-1.7808000004151836E-2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E7-4196-BC62-B381AD311632}"/>
            </c:ext>
          </c:extLst>
        </c:ser>
        <c:ser>
          <c:idx val="8"/>
          <c:order val="7"/>
          <c:tx>
            <c:strRef>
              <c:f>'A (old)'!$W$1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(old)'!$V$2:$V$989</c:f>
              <c:numCache>
                <c:formatCode>General</c:formatCode>
                <c:ptCount val="988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  <c:pt idx="19">
                  <c:v>19000</c:v>
                </c:pt>
                <c:pt idx="20">
                  <c:v>20000</c:v>
                </c:pt>
                <c:pt idx="21">
                  <c:v>21000</c:v>
                </c:pt>
                <c:pt idx="22">
                  <c:v>22000</c:v>
                </c:pt>
                <c:pt idx="23">
                  <c:v>23000</c:v>
                </c:pt>
                <c:pt idx="24">
                  <c:v>24000</c:v>
                </c:pt>
                <c:pt idx="25">
                  <c:v>25000</c:v>
                </c:pt>
                <c:pt idx="26">
                  <c:v>26000</c:v>
                </c:pt>
                <c:pt idx="27">
                  <c:v>27000</c:v>
                </c:pt>
                <c:pt idx="28">
                  <c:v>28000</c:v>
                </c:pt>
              </c:numCache>
            </c:numRef>
          </c:xVal>
          <c:yVal>
            <c:numRef>
              <c:f>'A (old)'!$W$2:$W$989</c:f>
              <c:numCache>
                <c:formatCode>General</c:formatCode>
                <c:ptCount val="988"/>
                <c:pt idx="0">
                  <c:v>1.277508736321168E-2</c:v>
                </c:pt>
                <c:pt idx="1">
                  <c:v>6.7339087009728703E-3</c:v>
                </c:pt>
                <c:pt idx="2">
                  <c:v>1.216279953960047E-3</c:v>
                </c:pt>
                <c:pt idx="3">
                  <c:v>-3.7777988778267876E-3</c:v>
                </c:pt>
                <c:pt idx="4">
                  <c:v>-8.2483277943876387E-3</c:v>
                </c:pt>
                <c:pt idx="5">
                  <c:v>-1.21953067957225E-2</c:v>
                </c:pt>
                <c:pt idx="6">
                  <c:v>-1.5618735881831373E-2</c:v>
                </c:pt>
                <c:pt idx="7">
                  <c:v>-1.8518615052714266E-2</c:v>
                </c:pt>
                <c:pt idx="8">
                  <c:v>-2.0894944308371168E-2</c:v>
                </c:pt>
                <c:pt idx="9">
                  <c:v>-2.2747723648802079E-2</c:v>
                </c:pt>
                <c:pt idx="10">
                  <c:v>-2.4076953074007007E-2</c:v>
                </c:pt>
                <c:pt idx="11">
                  <c:v>-2.4882632583985952E-2</c:v>
                </c:pt>
                <c:pt idx="12">
                  <c:v>-2.5164762178738892E-2</c:v>
                </c:pt>
                <c:pt idx="13">
                  <c:v>-2.4923341858265863E-2</c:v>
                </c:pt>
                <c:pt idx="14">
                  <c:v>-2.415837162256685E-2</c:v>
                </c:pt>
                <c:pt idx="15">
                  <c:v>-2.2869851471641847E-2</c:v>
                </c:pt>
                <c:pt idx="16">
                  <c:v>-2.1057781405490861E-2</c:v>
                </c:pt>
                <c:pt idx="17">
                  <c:v>-1.8722161424113856E-2</c:v>
                </c:pt>
                <c:pt idx="18">
                  <c:v>-1.5862991527510889E-2</c:v>
                </c:pt>
                <c:pt idx="19">
                  <c:v>-1.2480271715681945E-2</c:v>
                </c:pt>
                <c:pt idx="20">
                  <c:v>-8.5740019886270114E-3</c:v>
                </c:pt>
                <c:pt idx="21">
                  <c:v>-4.144182346346087E-3</c:v>
                </c:pt>
                <c:pt idx="22">
                  <c:v>8.0918721116082781E-4</c:v>
                </c:pt>
                <c:pt idx="23">
                  <c:v>6.2861066838937329E-3</c:v>
                </c:pt>
                <c:pt idx="24">
                  <c:v>1.2286576071852628E-2</c:v>
                </c:pt>
                <c:pt idx="25">
                  <c:v>1.8810595375037514E-2</c:v>
                </c:pt>
                <c:pt idx="26">
                  <c:v>2.5858164593448363E-2</c:v>
                </c:pt>
                <c:pt idx="27">
                  <c:v>3.3429283727085202E-2</c:v>
                </c:pt>
                <c:pt idx="28">
                  <c:v>4.1523952775948031E-2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E7-4196-BC62-B381AD311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076008"/>
        <c:axId val="1"/>
      </c:scatterChart>
      <c:valAx>
        <c:axId val="678076008"/>
        <c:scaling>
          <c:orientation val="minMax"/>
          <c:max val="3000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5000"/>
      </c:valAx>
      <c:valAx>
        <c:axId val="1"/>
        <c:scaling>
          <c:orientation val="minMax"/>
          <c:max val="0.03"/>
          <c:min val="-0.03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076008"/>
        <c:crosses val="autoZero"/>
        <c:crossBetween val="midCat"/>
        <c:majorUnit val="0.01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-- O-C Diagram</a:t>
            </a:r>
          </a:p>
        </c:rich>
      </c:tx>
      <c:layout>
        <c:manualLayout>
          <c:xMode val="edge"/>
          <c:yMode val="edge"/>
          <c:x val="0.41517919635045619"/>
          <c:y val="3.3149171270718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404870031258771E-2"/>
          <c:y val="0.11049723756906077"/>
          <c:w val="0.8794655637694786"/>
          <c:h val="0.740331491712707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1'!$D$21:$D$253</c:f>
                <c:numCache>
                  <c:formatCode>General</c:formatCode>
                  <c:ptCount val="23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  <c:pt idx="29">
                    <c:v>8.0000000000000004E-4</c:v>
                  </c:pt>
                  <c:pt idx="30">
                    <c:v>1E-3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2.0000000000000001E-4</c:v>
                  </c:pt>
                  <c:pt idx="34">
                    <c:v>3.2000000000000002E-3</c:v>
                  </c:pt>
                  <c:pt idx="35">
                    <c:v>2.2000000000000001E-3</c:v>
                  </c:pt>
                  <c:pt idx="36">
                    <c:v>1E-4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1.9E-3</c:v>
                  </c:pt>
                  <c:pt idx="42">
                    <c:v>1.4E-3</c:v>
                  </c:pt>
                  <c:pt idx="43">
                    <c:v>4.4999999999999997E-3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5.0000000000000001E-4</c:v>
                  </c:pt>
                  <c:pt idx="47">
                    <c:v>5.0000000000000001E-3</c:v>
                  </c:pt>
                  <c:pt idx="48">
                    <c:v>2.9999999999999997E-4</c:v>
                  </c:pt>
                  <c:pt idx="49">
                    <c:v>5.9999999999999995E-4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1.8E-3</c:v>
                  </c:pt>
                  <c:pt idx="55">
                    <c:v>2E-3</c:v>
                  </c:pt>
                  <c:pt idx="56">
                    <c:v>8.9999999999999998E-4</c:v>
                  </c:pt>
                  <c:pt idx="57">
                    <c:v>5.0000000000000001E-4</c:v>
                  </c:pt>
                  <c:pt idx="58">
                    <c:v>2.0000000000000001E-4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8.9999999999999998E-4</c:v>
                  </c:pt>
                  <c:pt idx="62">
                    <c:v>6.9999999999999999E-4</c:v>
                  </c:pt>
                  <c:pt idx="63">
                    <c:v>4.1000000000000003E-3</c:v>
                  </c:pt>
                  <c:pt idx="64">
                    <c:v>1.5E-3</c:v>
                  </c:pt>
                  <c:pt idx="65">
                    <c:v>2.0000000000000001E-4</c:v>
                  </c:pt>
                  <c:pt idx="66">
                    <c:v>5.8999999999999999E-3</c:v>
                  </c:pt>
                  <c:pt idx="67">
                    <c:v>2.7000000000000001E-3</c:v>
                  </c:pt>
                  <c:pt idx="68">
                    <c:v>2.0000000000000001E-4</c:v>
                  </c:pt>
                  <c:pt idx="69">
                    <c:v>1E-3</c:v>
                  </c:pt>
                  <c:pt idx="70">
                    <c:v>2.0000000000000001E-4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4.0000000000000002E-4</c:v>
                  </c:pt>
                  <c:pt idx="84">
                    <c:v>0</c:v>
                  </c:pt>
                  <c:pt idx="85">
                    <c:v>0</c:v>
                  </c:pt>
                  <c:pt idx="86">
                    <c:v>2.0000000000000001E-4</c:v>
                  </c:pt>
                  <c:pt idx="87">
                    <c:v>2.0000000000000001E-4</c:v>
                  </c:pt>
                  <c:pt idx="88">
                    <c:v>0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2.0000000000000001E-4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5.0000000000000001E-4</c:v>
                  </c:pt>
                  <c:pt idx="95">
                    <c:v>5.9999999999999995E-4</c:v>
                  </c:pt>
                  <c:pt idx="96">
                    <c:v>2.0000000000000001E-4</c:v>
                  </c:pt>
                  <c:pt idx="97">
                    <c:v>0</c:v>
                  </c:pt>
                  <c:pt idx="98">
                    <c:v>5.0000000000000001E-4</c:v>
                  </c:pt>
                  <c:pt idx="99">
                    <c:v>4.6999999999999999E-4</c:v>
                  </c:pt>
                  <c:pt idx="100">
                    <c:v>0</c:v>
                  </c:pt>
                  <c:pt idx="101">
                    <c:v>5.9999999999999995E-4</c:v>
                  </c:pt>
                  <c:pt idx="102">
                    <c:v>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1.6000000000000001E-3</c:v>
                  </c:pt>
                  <c:pt idx="106">
                    <c:v>1E-4</c:v>
                  </c:pt>
                  <c:pt idx="107">
                    <c:v>1E-3</c:v>
                  </c:pt>
                  <c:pt idx="108">
                    <c:v>2.9999999999999997E-4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2.9999999999999997E-4</c:v>
                  </c:pt>
                  <c:pt idx="112">
                    <c:v>5.0000000000000001E-4</c:v>
                  </c:pt>
                  <c:pt idx="113">
                    <c:v>2.9999999999999997E-4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5.9999999999999995E-4</c:v>
                  </c:pt>
                  <c:pt idx="117">
                    <c:v>2.9999999999999997E-4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8.0000000000000004E-4</c:v>
                  </c:pt>
                  <c:pt idx="121">
                    <c:v>6.9999999999999999E-4</c:v>
                  </c:pt>
                  <c:pt idx="122">
                    <c:v>2.9999999999999997E-4</c:v>
                  </c:pt>
                  <c:pt idx="123">
                    <c:v>4.0000000000000002E-4</c:v>
                  </c:pt>
                  <c:pt idx="124">
                    <c:v>2.0000000000000001E-4</c:v>
                  </c:pt>
                </c:numCache>
              </c:numRef>
            </c:plus>
            <c:minus>
              <c:numRef>
                <c:f>'Active 1'!$D$21:$D$253</c:f>
                <c:numCache>
                  <c:formatCode>General</c:formatCode>
                  <c:ptCount val="23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  <c:pt idx="29">
                    <c:v>8.0000000000000004E-4</c:v>
                  </c:pt>
                  <c:pt idx="30">
                    <c:v>1E-3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2.0000000000000001E-4</c:v>
                  </c:pt>
                  <c:pt idx="34">
                    <c:v>3.2000000000000002E-3</c:v>
                  </c:pt>
                  <c:pt idx="35">
                    <c:v>2.2000000000000001E-3</c:v>
                  </c:pt>
                  <c:pt idx="36">
                    <c:v>1E-4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1.9E-3</c:v>
                  </c:pt>
                  <c:pt idx="42">
                    <c:v>1.4E-3</c:v>
                  </c:pt>
                  <c:pt idx="43">
                    <c:v>4.4999999999999997E-3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5.0000000000000001E-4</c:v>
                  </c:pt>
                  <c:pt idx="47">
                    <c:v>5.0000000000000001E-3</c:v>
                  </c:pt>
                  <c:pt idx="48">
                    <c:v>2.9999999999999997E-4</c:v>
                  </c:pt>
                  <c:pt idx="49">
                    <c:v>5.9999999999999995E-4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1.8E-3</c:v>
                  </c:pt>
                  <c:pt idx="55">
                    <c:v>2E-3</c:v>
                  </c:pt>
                  <c:pt idx="56">
                    <c:v>8.9999999999999998E-4</c:v>
                  </c:pt>
                  <c:pt idx="57">
                    <c:v>5.0000000000000001E-4</c:v>
                  </c:pt>
                  <c:pt idx="58">
                    <c:v>2.0000000000000001E-4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8.9999999999999998E-4</c:v>
                  </c:pt>
                  <c:pt idx="62">
                    <c:v>6.9999999999999999E-4</c:v>
                  </c:pt>
                  <c:pt idx="63">
                    <c:v>4.1000000000000003E-3</c:v>
                  </c:pt>
                  <c:pt idx="64">
                    <c:v>1.5E-3</c:v>
                  </c:pt>
                  <c:pt idx="65">
                    <c:v>2.0000000000000001E-4</c:v>
                  </c:pt>
                  <c:pt idx="66">
                    <c:v>5.8999999999999999E-3</c:v>
                  </c:pt>
                  <c:pt idx="67">
                    <c:v>2.7000000000000001E-3</c:v>
                  </c:pt>
                  <c:pt idx="68">
                    <c:v>2.0000000000000001E-4</c:v>
                  </c:pt>
                  <c:pt idx="69">
                    <c:v>1E-3</c:v>
                  </c:pt>
                  <c:pt idx="70">
                    <c:v>2.0000000000000001E-4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4.0000000000000002E-4</c:v>
                  </c:pt>
                  <c:pt idx="84">
                    <c:v>0</c:v>
                  </c:pt>
                  <c:pt idx="85">
                    <c:v>0</c:v>
                  </c:pt>
                  <c:pt idx="86">
                    <c:v>2.0000000000000001E-4</c:v>
                  </c:pt>
                  <c:pt idx="87">
                    <c:v>2.0000000000000001E-4</c:v>
                  </c:pt>
                  <c:pt idx="88">
                    <c:v>0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2.0000000000000001E-4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5.0000000000000001E-4</c:v>
                  </c:pt>
                  <c:pt idx="95">
                    <c:v>5.9999999999999995E-4</c:v>
                  </c:pt>
                  <c:pt idx="96">
                    <c:v>2.0000000000000001E-4</c:v>
                  </c:pt>
                  <c:pt idx="97">
                    <c:v>0</c:v>
                  </c:pt>
                  <c:pt idx="98">
                    <c:v>5.0000000000000001E-4</c:v>
                  </c:pt>
                  <c:pt idx="99">
                    <c:v>4.6999999999999999E-4</c:v>
                  </c:pt>
                  <c:pt idx="100">
                    <c:v>0</c:v>
                  </c:pt>
                  <c:pt idx="101">
                    <c:v>5.9999999999999995E-4</c:v>
                  </c:pt>
                  <c:pt idx="102">
                    <c:v>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1.6000000000000001E-3</c:v>
                  </c:pt>
                  <c:pt idx="106">
                    <c:v>1E-4</c:v>
                  </c:pt>
                  <c:pt idx="107">
                    <c:v>1E-3</c:v>
                  </c:pt>
                  <c:pt idx="108">
                    <c:v>2.9999999999999997E-4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2.9999999999999997E-4</c:v>
                  </c:pt>
                  <c:pt idx="112">
                    <c:v>5.0000000000000001E-4</c:v>
                  </c:pt>
                  <c:pt idx="113">
                    <c:v>2.9999999999999997E-4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5.9999999999999995E-4</c:v>
                  </c:pt>
                  <c:pt idx="117">
                    <c:v>2.9999999999999997E-4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8.0000000000000004E-4</c:v>
                  </c:pt>
                  <c:pt idx="121">
                    <c:v>6.9999999999999999E-4</c:v>
                  </c:pt>
                  <c:pt idx="122">
                    <c:v>2.9999999999999997E-4</c:v>
                  </c:pt>
                  <c:pt idx="123">
                    <c:v>4.0000000000000002E-4</c:v>
                  </c:pt>
                  <c:pt idx="1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1'!$F$21:$F$511</c:f>
              <c:numCache>
                <c:formatCode>General</c:formatCode>
                <c:ptCount val="491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15408.5</c:v>
                </c:pt>
                <c:pt idx="22">
                  <c:v>15428</c:v>
                </c:pt>
                <c:pt idx="23">
                  <c:v>15514.5</c:v>
                </c:pt>
                <c:pt idx="24">
                  <c:v>15525.5</c:v>
                </c:pt>
                <c:pt idx="25">
                  <c:v>15570</c:v>
                </c:pt>
                <c:pt idx="26">
                  <c:v>16143</c:v>
                </c:pt>
                <c:pt idx="27">
                  <c:v>16341</c:v>
                </c:pt>
                <c:pt idx="28">
                  <c:v>16385.5</c:v>
                </c:pt>
                <c:pt idx="29">
                  <c:v>16408</c:v>
                </c:pt>
                <c:pt idx="30">
                  <c:v>16436</c:v>
                </c:pt>
                <c:pt idx="31">
                  <c:v>16454</c:v>
                </c:pt>
                <c:pt idx="32">
                  <c:v>16466.5</c:v>
                </c:pt>
                <c:pt idx="33">
                  <c:v>16609.5</c:v>
                </c:pt>
                <c:pt idx="34">
                  <c:v>17254</c:v>
                </c:pt>
                <c:pt idx="35">
                  <c:v>17458</c:v>
                </c:pt>
                <c:pt idx="36">
                  <c:v>17488.5</c:v>
                </c:pt>
                <c:pt idx="37">
                  <c:v>17491.5</c:v>
                </c:pt>
                <c:pt idx="38">
                  <c:v>17497</c:v>
                </c:pt>
                <c:pt idx="39">
                  <c:v>17541.5</c:v>
                </c:pt>
                <c:pt idx="40">
                  <c:v>18189.5</c:v>
                </c:pt>
                <c:pt idx="41">
                  <c:v>18214.5</c:v>
                </c:pt>
                <c:pt idx="42">
                  <c:v>18215</c:v>
                </c:pt>
                <c:pt idx="43">
                  <c:v>18251</c:v>
                </c:pt>
                <c:pt idx="44">
                  <c:v>18267.5</c:v>
                </c:pt>
                <c:pt idx="45">
                  <c:v>19041.5</c:v>
                </c:pt>
                <c:pt idx="46">
                  <c:v>19284</c:v>
                </c:pt>
                <c:pt idx="47">
                  <c:v>19312</c:v>
                </c:pt>
                <c:pt idx="48">
                  <c:v>19365</c:v>
                </c:pt>
                <c:pt idx="49">
                  <c:v>19451.5</c:v>
                </c:pt>
                <c:pt idx="50">
                  <c:v>19493.5</c:v>
                </c:pt>
                <c:pt idx="51">
                  <c:v>20162</c:v>
                </c:pt>
                <c:pt idx="52">
                  <c:v>20191.5</c:v>
                </c:pt>
                <c:pt idx="53">
                  <c:v>20239</c:v>
                </c:pt>
                <c:pt idx="54">
                  <c:v>20252.5</c:v>
                </c:pt>
                <c:pt idx="55">
                  <c:v>20264</c:v>
                </c:pt>
                <c:pt idx="56">
                  <c:v>20289</c:v>
                </c:pt>
                <c:pt idx="57">
                  <c:v>20289</c:v>
                </c:pt>
                <c:pt idx="58">
                  <c:v>20322.5</c:v>
                </c:pt>
                <c:pt idx="59">
                  <c:v>20615.5</c:v>
                </c:pt>
                <c:pt idx="60">
                  <c:v>21216</c:v>
                </c:pt>
                <c:pt idx="61">
                  <c:v>21291.5</c:v>
                </c:pt>
                <c:pt idx="62">
                  <c:v>21291.5</c:v>
                </c:pt>
                <c:pt idx="63">
                  <c:v>21314</c:v>
                </c:pt>
                <c:pt idx="64">
                  <c:v>21484</c:v>
                </c:pt>
                <c:pt idx="65">
                  <c:v>22275.5</c:v>
                </c:pt>
                <c:pt idx="66">
                  <c:v>22277</c:v>
                </c:pt>
                <c:pt idx="67">
                  <c:v>22305</c:v>
                </c:pt>
                <c:pt idx="68">
                  <c:v>23255.5</c:v>
                </c:pt>
                <c:pt idx="69">
                  <c:v>23294.5</c:v>
                </c:pt>
                <c:pt idx="70">
                  <c:v>24274.5</c:v>
                </c:pt>
                <c:pt idx="71">
                  <c:v>2132</c:v>
                </c:pt>
                <c:pt idx="72">
                  <c:v>2132</c:v>
                </c:pt>
                <c:pt idx="73">
                  <c:v>2243.5</c:v>
                </c:pt>
                <c:pt idx="74">
                  <c:v>2243.5</c:v>
                </c:pt>
                <c:pt idx="75">
                  <c:v>2355</c:v>
                </c:pt>
                <c:pt idx="76">
                  <c:v>2355</c:v>
                </c:pt>
                <c:pt idx="77">
                  <c:v>2914</c:v>
                </c:pt>
                <c:pt idx="78">
                  <c:v>2914</c:v>
                </c:pt>
                <c:pt idx="79">
                  <c:v>3235</c:v>
                </c:pt>
                <c:pt idx="80">
                  <c:v>3235</c:v>
                </c:pt>
                <c:pt idx="81">
                  <c:v>5206</c:v>
                </c:pt>
                <c:pt idx="82">
                  <c:v>12175.5</c:v>
                </c:pt>
                <c:pt idx="83">
                  <c:v>15269.5</c:v>
                </c:pt>
                <c:pt idx="84">
                  <c:v>19524</c:v>
                </c:pt>
                <c:pt idx="85">
                  <c:v>20574</c:v>
                </c:pt>
                <c:pt idx="86">
                  <c:v>22118.5</c:v>
                </c:pt>
                <c:pt idx="87">
                  <c:v>22163</c:v>
                </c:pt>
                <c:pt idx="88">
                  <c:v>22266</c:v>
                </c:pt>
                <c:pt idx="89">
                  <c:v>22355</c:v>
                </c:pt>
                <c:pt idx="90">
                  <c:v>22355</c:v>
                </c:pt>
                <c:pt idx="91">
                  <c:v>22355</c:v>
                </c:pt>
                <c:pt idx="92">
                  <c:v>23185</c:v>
                </c:pt>
                <c:pt idx="93">
                  <c:v>23235</c:v>
                </c:pt>
                <c:pt idx="94">
                  <c:v>23235</c:v>
                </c:pt>
                <c:pt idx="95">
                  <c:v>23257.5</c:v>
                </c:pt>
                <c:pt idx="96">
                  <c:v>23486</c:v>
                </c:pt>
                <c:pt idx="97">
                  <c:v>23723</c:v>
                </c:pt>
                <c:pt idx="98">
                  <c:v>24346</c:v>
                </c:pt>
                <c:pt idx="99">
                  <c:v>24346</c:v>
                </c:pt>
                <c:pt idx="100">
                  <c:v>24346</c:v>
                </c:pt>
                <c:pt idx="101">
                  <c:v>24438</c:v>
                </c:pt>
                <c:pt idx="102">
                  <c:v>24505</c:v>
                </c:pt>
                <c:pt idx="103">
                  <c:v>24505</c:v>
                </c:pt>
                <c:pt idx="104">
                  <c:v>24505</c:v>
                </c:pt>
                <c:pt idx="105">
                  <c:v>24642</c:v>
                </c:pt>
                <c:pt idx="106">
                  <c:v>25362.5</c:v>
                </c:pt>
                <c:pt idx="107">
                  <c:v>25385</c:v>
                </c:pt>
                <c:pt idx="108">
                  <c:v>25410</c:v>
                </c:pt>
                <c:pt idx="109">
                  <c:v>25504.5</c:v>
                </c:pt>
                <c:pt idx="110">
                  <c:v>26312</c:v>
                </c:pt>
                <c:pt idx="111">
                  <c:v>26348</c:v>
                </c:pt>
                <c:pt idx="112">
                  <c:v>26348</c:v>
                </c:pt>
                <c:pt idx="113">
                  <c:v>26388</c:v>
                </c:pt>
                <c:pt idx="114">
                  <c:v>26451</c:v>
                </c:pt>
                <c:pt idx="115">
                  <c:v>26451</c:v>
                </c:pt>
                <c:pt idx="116">
                  <c:v>26699.5</c:v>
                </c:pt>
                <c:pt idx="117">
                  <c:v>27459</c:v>
                </c:pt>
                <c:pt idx="118">
                  <c:v>27459</c:v>
                </c:pt>
                <c:pt idx="119">
                  <c:v>27459</c:v>
                </c:pt>
                <c:pt idx="120">
                  <c:v>27640.5</c:v>
                </c:pt>
                <c:pt idx="121">
                  <c:v>27766</c:v>
                </c:pt>
                <c:pt idx="122">
                  <c:v>28468</c:v>
                </c:pt>
                <c:pt idx="123">
                  <c:v>30280.5</c:v>
                </c:pt>
                <c:pt idx="124">
                  <c:v>31405.5</c:v>
                </c:pt>
              </c:numCache>
            </c:numRef>
          </c:xVal>
          <c:yVal>
            <c:numRef>
              <c:f>'Active 1'!$H$21:$H$511</c:f>
              <c:numCache>
                <c:formatCode>General</c:formatCode>
                <c:ptCount val="4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07-4327-A5BE-BF9736A3421B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1'!$F$21:$F$511</c:f>
              <c:numCache>
                <c:formatCode>General</c:formatCode>
                <c:ptCount val="491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15408.5</c:v>
                </c:pt>
                <c:pt idx="22">
                  <c:v>15428</c:v>
                </c:pt>
                <c:pt idx="23">
                  <c:v>15514.5</c:v>
                </c:pt>
                <c:pt idx="24">
                  <c:v>15525.5</c:v>
                </c:pt>
                <c:pt idx="25">
                  <c:v>15570</c:v>
                </c:pt>
                <c:pt idx="26">
                  <c:v>16143</c:v>
                </c:pt>
                <c:pt idx="27">
                  <c:v>16341</c:v>
                </c:pt>
                <c:pt idx="28">
                  <c:v>16385.5</c:v>
                </c:pt>
                <c:pt idx="29">
                  <c:v>16408</c:v>
                </c:pt>
                <c:pt idx="30">
                  <c:v>16436</c:v>
                </c:pt>
                <c:pt idx="31">
                  <c:v>16454</c:v>
                </c:pt>
                <c:pt idx="32">
                  <c:v>16466.5</c:v>
                </c:pt>
                <c:pt idx="33">
                  <c:v>16609.5</c:v>
                </c:pt>
                <c:pt idx="34">
                  <c:v>17254</c:v>
                </c:pt>
                <c:pt idx="35">
                  <c:v>17458</c:v>
                </c:pt>
                <c:pt idx="36">
                  <c:v>17488.5</c:v>
                </c:pt>
                <c:pt idx="37">
                  <c:v>17491.5</c:v>
                </c:pt>
                <c:pt idx="38">
                  <c:v>17497</c:v>
                </c:pt>
                <c:pt idx="39">
                  <c:v>17541.5</c:v>
                </c:pt>
                <c:pt idx="40">
                  <c:v>18189.5</c:v>
                </c:pt>
                <c:pt idx="41">
                  <c:v>18214.5</c:v>
                </c:pt>
                <c:pt idx="42">
                  <c:v>18215</c:v>
                </c:pt>
                <c:pt idx="43">
                  <c:v>18251</c:v>
                </c:pt>
                <c:pt idx="44">
                  <c:v>18267.5</c:v>
                </c:pt>
                <c:pt idx="45">
                  <c:v>19041.5</c:v>
                </c:pt>
                <c:pt idx="46">
                  <c:v>19284</c:v>
                </c:pt>
                <c:pt idx="47">
                  <c:v>19312</c:v>
                </c:pt>
                <c:pt idx="48">
                  <c:v>19365</c:v>
                </c:pt>
                <c:pt idx="49">
                  <c:v>19451.5</c:v>
                </c:pt>
                <c:pt idx="50">
                  <c:v>19493.5</c:v>
                </c:pt>
                <c:pt idx="51">
                  <c:v>20162</c:v>
                </c:pt>
                <c:pt idx="52">
                  <c:v>20191.5</c:v>
                </c:pt>
                <c:pt idx="53">
                  <c:v>20239</c:v>
                </c:pt>
                <c:pt idx="54">
                  <c:v>20252.5</c:v>
                </c:pt>
                <c:pt idx="55">
                  <c:v>20264</c:v>
                </c:pt>
                <c:pt idx="56">
                  <c:v>20289</c:v>
                </c:pt>
                <c:pt idx="57">
                  <c:v>20289</c:v>
                </c:pt>
                <c:pt idx="58">
                  <c:v>20322.5</c:v>
                </c:pt>
                <c:pt idx="59">
                  <c:v>20615.5</c:v>
                </c:pt>
                <c:pt idx="60">
                  <c:v>21216</c:v>
                </c:pt>
                <c:pt idx="61">
                  <c:v>21291.5</c:v>
                </c:pt>
                <c:pt idx="62">
                  <c:v>21291.5</c:v>
                </c:pt>
                <c:pt idx="63">
                  <c:v>21314</c:v>
                </c:pt>
                <c:pt idx="64">
                  <c:v>21484</c:v>
                </c:pt>
                <c:pt idx="65">
                  <c:v>22275.5</c:v>
                </c:pt>
                <c:pt idx="66">
                  <c:v>22277</c:v>
                </c:pt>
                <c:pt idx="67">
                  <c:v>22305</c:v>
                </c:pt>
                <c:pt idx="68">
                  <c:v>23255.5</c:v>
                </c:pt>
                <c:pt idx="69">
                  <c:v>23294.5</c:v>
                </c:pt>
                <c:pt idx="70">
                  <c:v>24274.5</c:v>
                </c:pt>
                <c:pt idx="71">
                  <c:v>2132</c:v>
                </c:pt>
                <c:pt idx="72">
                  <c:v>2132</c:v>
                </c:pt>
                <c:pt idx="73">
                  <c:v>2243.5</c:v>
                </c:pt>
                <c:pt idx="74">
                  <c:v>2243.5</c:v>
                </c:pt>
                <c:pt idx="75">
                  <c:v>2355</c:v>
                </c:pt>
                <c:pt idx="76">
                  <c:v>2355</c:v>
                </c:pt>
                <c:pt idx="77">
                  <c:v>2914</c:v>
                </c:pt>
                <c:pt idx="78">
                  <c:v>2914</c:v>
                </c:pt>
                <c:pt idx="79">
                  <c:v>3235</c:v>
                </c:pt>
                <c:pt idx="80">
                  <c:v>3235</c:v>
                </c:pt>
                <c:pt idx="81">
                  <c:v>5206</c:v>
                </c:pt>
                <c:pt idx="82">
                  <c:v>12175.5</c:v>
                </c:pt>
                <c:pt idx="83">
                  <c:v>15269.5</c:v>
                </c:pt>
                <c:pt idx="84">
                  <c:v>19524</c:v>
                </c:pt>
                <c:pt idx="85">
                  <c:v>20574</c:v>
                </c:pt>
                <c:pt idx="86">
                  <c:v>22118.5</c:v>
                </c:pt>
                <c:pt idx="87">
                  <c:v>22163</c:v>
                </c:pt>
                <c:pt idx="88">
                  <c:v>22266</c:v>
                </c:pt>
                <c:pt idx="89">
                  <c:v>22355</c:v>
                </c:pt>
                <c:pt idx="90">
                  <c:v>22355</c:v>
                </c:pt>
                <c:pt idx="91">
                  <c:v>22355</c:v>
                </c:pt>
                <c:pt idx="92">
                  <c:v>23185</c:v>
                </c:pt>
                <c:pt idx="93">
                  <c:v>23235</c:v>
                </c:pt>
                <c:pt idx="94">
                  <c:v>23235</c:v>
                </c:pt>
                <c:pt idx="95">
                  <c:v>23257.5</c:v>
                </c:pt>
                <c:pt idx="96">
                  <c:v>23486</c:v>
                </c:pt>
                <c:pt idx="97">
                  <c:v>23723</c:v>
                </c:pt>
                <c:pt idx="98">
                  <c:v>24346</c:v>
                </c:pt>
                <c:pt idx="99">
                  <c:v>24346</c:v>
                </c:pt>
                <c:pt idx="100">
                  <c:v>24346</c:v>
                </c:pt>
                <c:pt idx="101">
                  <c:v>24438</c:v>
                </c:pt>
                <c:pt idx="102">
                  <c:v>24505</c:v>
                </c:pt>
                <c:pt idx="103">
                  <c:v>24505</c:v>
                </c:pt>
                <c:pt idx="104">
                  <c:v>24505</c:v>
                </c:pt>
                <c:pt idx="105">
                  <c:v>24642</c:v>
                </c:pt>
                <c:pt idx="106">
                  <c:v>25362.5</c:v>
                </c:pt>
                <c:pt idx="107">
                  <c:v>25385</c:v>
                </c:pt>
                <c:pt idx="108">
                  <c:v>25410</c:v>
                </c:pt>
                <c:pt idx="109">
                  <c:v>25504.5</c:v>
                </c:pt>
                <c:pt idx="110">
                  <c:v>26312</c:v>
                </c:pt>
                <c:pt idx="111">
                  <c:v>26348</c:v>
                </c:pt>
                <c:pt idx="112">
                  <c:v>26348</c:v>
                </c:pt>
                <c:pt idx="113">
                  <c:v>26388</c:v>
                </c:pt>
                <c:pt idx="114">
                  <c:v>26451</c:v>
                </c:pt>
                <c:pt idx="115">
                  <c:v>26451</c:v>
                </c:pt>
                <c:pt idx="116">
                  <c:v>26699.5</c:v>
                </c:pt>
                <c:pt idx="117">
                  <c:v>27459</c:v>
                </c:pt>
                <c:pt idx="118">
                  <c:v>27459</c:v>
                </c:pt>
                <c:pt idx="119">
                  <c:v>27459</c:v>
                </c:pt>
                <c:pt idx="120">
                  <c:v>27640.5</c:v>
                </c:pt>
                <c:pt idx="121">
                  <c:v>27766</c:v>
                </c:pt>
                <c:pt idx="122">
                  <c:v>28468</c:v>
                </c:pt>
                <c:pt idx="123">
                  <c:v>30280.5</c:v>
                </c:pt>
                <c:pt idx="124">
                  <c:v>31405.5</c:v>
                </c:pt>
              </c:numCache>
            </c:numRef>
          </c:xVal>
          <c:yVal>
            <c:numRef>
              <c:f>'Active 1'!$I$21:$I$511</c:f>
              <c:numCache>
                <c:formatCode>General</c:formatCode>
                <c:ptCount val="491"/>
                <c:pt idx="68">
                  <c:v>9.1639999955077656E-3</c:v>
                </c:pt>
                <c:pt idx="69">
                  <c:v>9.4359999930020422E-3</c:v>
                </c:pt>
                <c:pt idx="71">
                  <c:v>-8.6400000145658851E-4</c:v>
                </c:pt>
                <c:pt idx="72">
                  <c:v>-7.6400000398280099E-4</c:v>
                </c:pt>
                <c:pt idx="73">
                  <c:v>-1.7120000047725625E-3</c:v>
                </c:pt>
                <c:pt idx="74">
                  <c:v>6.8800000008195639E-4</c:v>
                </c:pt>
                <c:pt idx="75">
                  <c:v>-1.3600000020232983E-3</c:v>
                </c:pt>
                <c:pt idx="76">
                  <c:v>-1.1599999997997656E-3</c:v>
                </c:pt>
                <c:pt idx="77">
                  <c:v>-3.328000006149523E-3</c:v>
                </c:pt>
                <c:pt idx="78">
                  <c:v>-7.2800000634742901E-4</c:v>
                </c:pt>
                <c:pt idx="79">
                  <c:v>-3.7200000078883022E-3</c:v>
                </c:pt>
                <c:pt idx="80">
                  <c:v>1.2799999967683107E-3</c:v>
                </c:pt>
                <c:pt idx="81">
                  <c:v>-1.1312000002362765E-2</c:v>
                </c:pt>
                <c:pt idx="82">
                  <c:v>-2.3676000004343223E-2</c:v>
                </c:pt>
                <c:pt idx="84">
                  <c:v>-9.4480000043404289E-3</c:v>
                </c:pt>
                <c:pt idx="85">
                  <c:v>-1.7448000005970243E-2</c:v>
                </c:pt>
                <c:pt idx="88">
                  <c:v>1.2679999927058816E-3</c:v>
                </c:pt>
                <c:pt idx="97">
                  <c:v>8.7039999998523854E-3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07-4327-A5BE-BF9736A3421B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1'!$F$21:$F$511</c:f>
              <c:numCache>
                <c:formatCode>General</c:formatCode>
                <c:ptCount val="491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15408.5</c:v>
                </c:pt>
                <c:pt idx="22">
                  <c:v>15428</c:v>
                </c:pt>
                <c:pt idx="23">
                  <c:v>15514.5</c:v>
                </c:pt>
                <c:pt idx="24">
                  <c:v>15525.5</c:v>
                </c:pt>
                <c:pt idx="25">
                  <c:v>15570</c:v>
                </c:pt>
                <c:pt idx="26">
                  <c:v>16143</c:v>
                </c:pt>
                <c:pt idx="27">
                  <c:v>16341</c:v>
                </c:pt>
                <c:pt idx="28">
                  <c:v>16385.5</c:v>
                </c:pt>
                <c:pt idx="29">
                  <c:v>16408</c:v>
                </c:pt>
                <c:pt idx="30">
                  <c:v>16436</c:v>
                </c:pt>
                <c:pt idx="31">
                  <c:v>16454</c:v>
                </c:pt>
                <c:pt idx="32">
                  <c:v>16466.5</c:v>
                </c:pt>
                <c:pt idx="33">
                  <c:v>16609.5</c:v>
                </c:pt>
                <c:pt idx="34">
                  <c:v>17254</c:v>
                </c:pt>
                <c:pt idx="35">
                  <c:v>17458</c:v>
                </c:pt>
                <c:pt idx="36">
                  <c:v>17488.5</c:v>
                </c:pt>
                <c:pt idx="37">
                  <c:v>17491.5</c:v>
                </c:pt>
                <c:pt idx="38">
                  <c:v>17497</c:v>
                </c:pt>
                <c:pt idx="39">
                  <c:v>17541.5</c:v>
                </c:pt>
                <c:pt idx="40">
                  <c:v>18189.5</c:v>
                </c:pt>
                <c:pt idx="41">
                  <c:v>18214.5</c:v>
                </c:pt>
                <c:pt idx="42">
                  <c:v>18215</c:v>
                </c:pt>
                <c:pt idx="43">
                  <c:v>18251</c:v>
                </c:pt>
                <c:pt idx="44">
                  <c:v>18267.5</c:v>
                </c:pt>
                <c:pt idx="45">
                  <c:v>19041.5</c:v>
                </c:pt>
                <c:pt idx="46">
                  <c:v>19284</c:v>
                </c:pt>
                <c:pt idx="47">
                  <c:v>19312</c:v>
                </c:pt>
                <c:pt idx="48">
                  <c:v>19365</c:v>
                </c:pt>
                <c:pt idx="49">
                  <c:v>19451.5</c:v>
                </c:pt>
                <c:pt idx="50">
                  <c:v>19493.5</c:v>
                </c:pt>
                <c:pt idx="51">
                  <c:v>20162</c:v>
                </c:pt>
                <c:pt idx="52">
                  <c:v>20191.5</c:v>
                </c:pt>
                <c:pt idx="53">
                  <c:v>20239</c:v>
                </c:pt>
                <c:pt idx="54">
                  <c:v>20252.5</c:v>
                </c:pt>
                <c:pt idx="55">
                  <c:v>20264</c:v>
                </c:pt>
                <c:pt idx="56">
                  <c:v>20289</c:v>
                </c:pt>
                <c:pt idx="57">
                  <c:v>20289</c:v>
                </c:pt>
                <c:pt idx="58">
                  <c:v>20322.5</c:v>
                </c:pt>
                <c:pt idx="59">
                  <c:v>20615.5</c:v>
                </c:pt>
                <c:pt idx="60">
                  <c:v>21216</c:v>
                </c:pt>
                <c:pt idx="61">
                  <c:v>21291.5</c:v>
                </c:pt>
                <c:pt idx="62">
                  <c:v>21291.5</c:v>
                </c:pt>
                <c:pt idx="63">
                  <c:v>21314</c:v>
                </c:pt>
                <c:pt idx="64">
                  <c:v>21484</c:v>
                </c:pt>
                <c:pt idx="65">
                  <c:v>22275.5</c:v>
                </c:pt>
                <c:pt idx="66">
                  <c:v>22277</c:v>
                </c:pt>
                <c:pt idx="67">
                  <c:v>22305</c:v>
                </c:pt>
                <c:pt idx="68">
                  <c:v>23255.5</c:v>
                </c:pt>
                <c:pt idx="69">
                  <c:v>23294.5</c:v>
                </c:pt>
                <c:pt idx="70">
                  <c:v>24274.5</c:v>
                </c:pt>
                <c:pt idx="71">
                  <c:v>2132</c:v>
                </c:pt>
                <c:pt idx="72">
                  <c:v>2132</c:v>
                </c:pt>
                <c:pt idx="73">
                  <c:v>2243.5</c:v>
                </c:pt>
                <c:pt idx="74">
                  <c:v>2243.5</c:v>
                </c:pt>
                <c:pt idx="75">
                  <c:v>2355</c:v>
                </c:pt>
                <c:pt idx="76">
                  <c:v>2355</c:v>
                </c:pt>
                <c:pt idx="77">
                  <c:v>2914</c:v>
                </c:pt>
                <c:pt idx="78">
                  <c:v>2914</c:v>
                </c:pt>
                <c:pt idx="79">
                  <c:v>3235</c:v>
                </c:pt>
                <c:pt idx="80">
                  <c:v>3235</c:v>
                </c:pt>
                <c:pt idx="81">
                  <c:v>5206</c:v>
                </c:pt>
                <c:pt idx="82">
                  <c:v>12175.5</c:v>
                </c:pt>
                <c:pt idx="83">
                  <c:v>15269.5</c:v>
                </c:pt>
                <c:pt idx="84">
                  <c:v>19524</c:v>
                </c:pt>
                <c:pt idx="85">
                  <c:v>20574</c:v>
                </c:pt>
                <c:pt idx="86">
                  <c:v>22118.5</c:v>
                </c:pt>
                <c:pt idx="87">
                  <c:v>22163</c:v>
                </c:pt>
                <c:pt idx="88">
                  <c:v>22266</c:v>
                </c:pt>
                <c:pt idx="89">
                  <c:v>22355</c:v>
                </c:pt>
                <c:pt idx="90">
                  <c:v>22355</c:v>
                </c:pt>
                <c:pt idx="91">
                  <c:v>22355</c:v>
                </c:pt>
                <c:pt idx="92">
                  <c:v>23185</c:v>
                </c:pt>
                <c:pt idx="93">
                  <c:v>23235</c:v>
                </c:pt>
                <c:pt idx="94">
                  <c:v>23235</c:v>
                </c:pt>
                <c:pt idx="95">
                  <c:v>23257.5</c:v>
                </c:pt>
                <c:pt idx="96">
                  <c:v>23486</c:v>
                </c:pt>
                <c:pt idx="97">
                  <c:v>23723</c:v>
                </c:pt>
                <c:pt idx="98">
                  <c:v>24346</c:v>
                </c:pt>
                <c:pt idx="99">
                  <c:v>24346</c:v>
                </c:pt>
                <c:pt idx="100">
                  <c:v>24346</c:v>
                </c:pt>
                <c:pt idx="101">
                  <c:v>24438</c:v>
                </c:pt>
                <c:pt idx="102">
                  <c:v>24505</c:v>
                </c:pt>
                <c:pt idx="103">
                  <c:v>24505</c:v>
                </c:pt>
                <c:pt idx="104">
                  <c:v>24505</c:v>
                </c:pt>
                <c:pt idx="105">
                  <c:v>24642</c:v>
                </c:pt>
                <c:pt idx="106">
                  <c:v>25362.5</c:v>
                </c:pt>
                <c:pt idx="107">
                  <c:v>25385</c:v>
                </c:pt>
                <c:pt idx="108">
                  <c:v>25410</c:v>
                </c:pt>
                <c:pt idx="109">
                  <c:v>25504.5</c:v>
                </c:pt>
                <c:pt idx="110">
                  <c:v>26312</c:v>
                </c:pt>
                <c:pt idx="111">
                  <c:v>26348</c:v>
                </c:pt>
                <c:pt idx="112">
                  <c:v>26348</c:v>
                </c:pt>
                <c:pt idx="113">
                  <c:v>26388</c:v>
                </c:pt>
                <c:pt idx="114">
                  <c:v>26451</c:v>
                </c:pt>
                <c:pt idx="115">
                  <c:v>26451</c:v>
                </c:pt>
                <c:pt idx="116">
                  <c:v>26699.5</c:v>
                </c:pt>
                <c:pt idx="117">
                  <c:v>27459</c:v>
                </c:pt>
                <c:pt idx="118">
                  <c:v>27459</c:v>
                </c:pt>
                <c:pt idx="119">
                  <c:v>27459</c:v>
                </c:pt>
                <c:pt idx="120">
                  <c:v>27640.5</c:v>
                </c:pt>
                <c:pt idx="121">
                  <c:v>27766</c:v>
                </c:pt>
                <c:pt idx="122">
                  <c:v>28468</c:v>
                </c:pt>
                <c:pt idx="123">
                  <c:v>30280.5</c:v>
                </c:pt>
                <c:pt idx="124">
                  <c:v>31405.5</c:v>
                </c:pt>
              </c:numCache>
            </c:numRef>
          </c:xVal>
          <c:yVal>
            <c:numRef>
              <c:f>'Active 1'!$J$21:$J$511</c:f>
              <c:numCache>
                <c:formatCode>General</c:formatCode>
                <c:ptCount val="491"/>
                <c:pt idx="0">
                  <c:v>-2.7000000045518391E-3</c:v>
                </c:pt>
                <c:pt idx="1">
                  <c:v>1.919999995152466E-3</c:v>
                </c:pt>
                <c:pt idx="2">
                  <c:v>-1.3600000238511711E-4</c:v>
                </c:pt>
                <c:pt idx="3">
                  <c:v>-2.3720000026514754E-3</c:v>
                </c:pt>
                <c:pt idx="4">
                  <c:v>1.359999951091595E-4</c:v>
                </c:pt>
                <c:pt idx="5">
                  <c:v>0</c:v>
                </c:pt>
                <c:pt idx="6">
                  <c:v>1.2439999991329387E-3</c:v>
                </c:pt>
                <c:pt idx="7">
                  <c:v>-1.0812000000441913E-2</c:v>
                </c:pt>
                <c:pt idx="8">
                  <c:v>-2.2120000001450535E-2</c:v>
                </c:pt>
                <c:pt idx="9">
                  <c:v>-2.4604000005638227E-2</c:v>
                </c:pt>
                <c:pt idx="10">
                  <c:v>-2.3703999999270309E-2</c:v>
                </c:pt>
                <c:pt idx="11">
                  <c:v>-2.4160000000847504E-2</c:v>
                </c:pt>
                <c:pt idx="12">
                  <c:v>-2.5272000006225426E-2</c:v>
                </c:pt>
                <c:pt idx="13">
                  <c:v>-2.2256000003835652E-2</c:v>
                </c:pt>
                <c:pt idx="14">
                  <c:v>-2.4956000001111533E-2</c:v>
                </c:pt>
                <c:pt idx="15">
                  <c:v>-2.5040000000444707E-2</c:v>
                </c:pt>
                <c:pt idx="16">
                  <c:v>-2.7720000005501788E-2</c:v>
                </c:pt>
                <c:pt idx="17">
                  <c:v>-2.699600000778446E-2</c:v>
                </c:pt>
                <c:pt idx="18">
                  <c:v>-2.6087999998708256E-2</c:v>
                </c:pt>
                <c:pt idx="20">
                  <c:v>-1.8196000004536472E-2</c:v>
                </c:pt>
                <c:pt idx="34">
                  <c:v>-2.2907999999006279E-2</c:v>
                </c:pt>
                <c:pt idx="35">
                  <c:v>-1.6516000003321096E-2</c:v>
                </c:pt>
                <c:pt idx="41">
                  <c:v>-1.640400000178488E-2</c:v>
                </c:pt>
                <c:pt idx="42">
                  <c:v>-1.808000000892207E-2</c:v>
                </c:pt>
                <c:pt idx="43">
                  <c:v>-1.495200000499608E-2</c:v>
                </c:pt>
                <c:pt idx="44">
                  <c:v>-1.3760000008915085E-2</c:v>
                </c:pt>
                <c:pt idx="46">
                  <c:v>-1.3268000002426561E-2</c:v>
                </c:pt>
                <c:pt idx="47">
                  <c:v>-6.6240000014659017E-3</c:v>
                </c:pt>
                <c:pt idx="48">
                  <c:v>-7.5800000049639493E-3</c:v>
                </c:pt>
                <c:pt idx="49">
                  <c:v>-3.7280000033206306E-3</c:v>
                </c:pt>
                <c:pt idx="50">
                  <c:v>-1.0312000005797017E-2</c:v>
                </c:pt>
                <c:pt idx="54">
                  <c:v>-3.1800000069779344E-3</c:v>
                </c:pt>
                <c:pt idx="56">
                  <c:v>-8.828000005451031E-3</c:v>
                </c:pt>
                <c:pt idx="63">
                  <c:v>-5.0279999995836988E-3</c:v>
                </c:pt>
                <c:pt idx="64">
                  <c:v>5.3199999820208177E-4</c:v>
                </c:pt>
                <c:pt idx="66">
                  <c:v>3.9599999581696466E-4</c:v>
                </c:pt>
                <c:pt idx="67">
                  <c:v>8.3999999333173037E-4</c:v>
                </c:pt>
                <c:pt idx="105">
                  <c:v>1.4115999998466577E-2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07-4327-A5BE-BF9736A3421B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1'!$F$21:$F$511</c:f>
              <c:numCache>
                <c:formatCode>General</c:formatCode>
                <c:ptCount val="491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15408.5</c:v>
                </c:pt>
                <c:pt idx="22">
                  <c:v>15428</c:v>
                </c:pt>
                <c:pt idx="23">
                  <c:v>15514.5</c:v>
                </c:pt>
                <c:pt idx="24">
                  <c:v>15525.5</c:v>
                </c:pt>
                <c:pt idx="25">
                  <c:v>15570</c:v>
                </c:pt>
                <c:pt idx="26">
                  <c:v>16143</c:v>
                </c:pt>
                <c:pt idx="27">
                  <c:v>16341</c:v>
                </c:pt>
                <c:pt idx="28">
                  <c:v>16385.5</c:v>
                </c:pt>
                <c:pt idx="29">
                  <c:v>16408</c:v>
                </c:pt>
                <c:pt idx="30">
                  <c:v>16436</c:v>
                </c:pt>
                <c:pt idx="31">
                  <c:v>16454</c:v>
                </c:pt>
                <c:pt idx="32">
                  <c:v>16466.5</c:v>
                </c:pt>
                <c:pt idx="33">
                  <c:v>16609.5</c:v>
                </c:pt>
                <c:pt idx="34">
                  <c:v>17254</c:v>
                </c:pt>
                <c:pt idx="35">
                  <c:v>17458</c:v>
                </c:pt>
                <c:pt idx="36">
                  <c:v>17488.5</c:v>
                </c:pt>
                <c:pt idx="37">
                  <c:v>17491.5</c:v>
                </c:pt>
                <c:pt idx="38">
                  <c:v>17497</c:v>
                </c:pt>
                <c:pt idx="39">
                  <c:v>17541.5</c:v>
                </c:pt>
                <c:pt idx="40">
                  <c:v>18189.5</c:v>
                </c:pt>
                <c:pt idx="41">
                  <c:v>18214.5</c:v>
                </c:pt>
                <c:pt idx="42">
                  <c:v>18215</c:v>
                </c:pt>
                <c:pt idx="43">
                  <c:v>18251</c:v>
                </c:pt>
                <c:pt idx="44">
                  <c:v>18267.5</c:v>
                </c:pt>
                <c:pt idx="45">
                  <c:v>19041.5</c:v>
                </c:pt>
                <c:pt idx="46">
                  <c:v>19284</c:v>
                </c:pt>
                <c:pt idx="47">
                  <c:v>19312</c:v>
                </c:pt>
                <c:pt idx="48">
                  <c:v>19365</c:v>
                </c:pt>
                <c:pt idx="49">
                  <c:v>19451.5</c:v>
                </c:pt>
                <c:pt idx="50">
                  <c:v>19493.5</c:v>
                </c:pt>
                <c:pt idx="51">
                  <c:v>20162</c:v>
                </c:pt>
                <c:pt idx="52">
                  <c:v>20191.5</c:v>
                </c:pt>
                <c:pt idx="53">
                  <c:v>20239</c:v>
                </c:pt>
                <c:pt idx="54">
                  <c:v>20252.5</c:v>
                </c:pt>
                <c:pt idx="55">
                  <c:v>20264</c:v>
                </c:pt>
                <c:pt idx="56">
                  <c:v>20289</c:v>
                </c:pt>
                <c:pt idx="57">
                  <c:v>20289</c:v>
                </c:pt>
                <c:pt idx="58">
                  <c:v>20322.5</c:v>
                </c:pt>
                <c:pt idx="59">
                  <c:v>20615.5</c:v>
                </c:pt>
                <c:pt idx="60">
                  <c:v>21216</c:v>
                </c:pt>
                <c:pt idx="61">
                  <c:v>21291.5</c:v>
                </c:pt>
                <c:pt idx="62">
                  <c:v>21291.5</c:v>
                </c:pt>
                <c:pt idx="63">
                  <c:v>21314</c:v>
                </c:pt>
                <c:pt idx="64">
                  <c:v>21484</c:v>
                </c:pt>
                <c:pt idx="65">
                  <c:v>22275.5</c:v>
                </c:pt>
                <c:pt idx="66">
                  <c:v>22277</c:v>
                </c:pt>
                <c:pt idx="67">
                  <c:v>22305</c:v>
                </c:pt>
                <c:pt idx="68">
                  <c:v>23255.5</c:v>
                </c:pt>
                <c:pt idx="69">
                  <c:v>23294.5</c:v>
                </c:pt>
                <c:pt idx="70">
                  <c:v>24274.5</c:v>
                </c:pt>
                <c:pt idx="71">
                  <c:v>2132</c:v>
                </c:pt>
                <c:pt idx="72">
                  <c:v>2132</c:v>
                </c:pt>
                <c:pt idx="73">
                  <c:v>2243.5</c:v>
                </c:pt>
                <c:pt idx="74">
                  <c:v>2243.5</c:v>
                </c:pt>
                <c:pt idx="75">
                  <c:v>2355</c:v>
                </c:pt>
                <c:pt idx="76">
                  <c:v>2355</c:v>
                </c:pt>
                <c:pt idx="77">
                  <c:v>2914</c:v>
                </c:pt>
                <c:pt idx="78">
                  <c:v>2914</c:v>
                </c:pt>
                <c:pt idx="79">
                  <c:v>3235</c:v>
                </c:pt>
                <c:pt idx="80">
                  <c:v>3235</c:v>
                </c:pt>
                <c:pt idx="81">
                  <c:v>5206</c:v>
                </c:pt>
                <c:pt idx="82">
                  <c:v>12175.5</c:v>
                </c:pt>
                <c:pt idx="83">
                  <c:v>15269.5</c:v>
                </c:pt>
                <c:pt idx="84">
                  <c:v>19524</c:v>
                </c:pt>
                <c:pt idx="85">
                  <c:v>20574</c:v>
                </c:pt>
                <c:pt idx="86">
                  <c:v>22118.5</c:v>
                </c:pt>
                <c:pt idx="87">
                  <c:v>22163</c:v>
                </c:pt>
                <c:pt idx="88">
                  <c:v>22266</c:v>
                </c:pt>
                <c:pt idx="89">
                  <c:v>22355</c:v>
                </c:pt>
                <c:pt idx="90">
                  <c:v>22355</c:v>
                </c:pt>
                <c:pt idx="91">
                  <c:v>22355</c:v>
                </c:pt>
                <c:pt idx="92">
                  <c:v>23185</c:v>
                </c:pt>
                <c:pt idx="93">
                  <c:v>23235</c:v>
                </c:pt>
                <c:pt idx="94">
                  <c:v>23235</c:v>
                </c:pt>
                <c:pt idx="95">
                  <c:v>23257.5</c:v>
                </c:pt>
                <c:pt idx="96">
                  <c:v>23486</c:v>
                </c:pt>
                <c:pt idx="97">
                  <c:v>23723</c:v>
                </c:pt>
                <c:pt idx="98">
                  <c:v>24346</c:v>
                </c:pt>
                <c:pt idx="99">
                  <c:v>24346</c:v>
                </c:pt>
                <c:pt idx="100">
                  <c:v>24346</c:v>
                </c:pt>
                <c:pt idx="101">
                  <c:v>24438</c:v>
                </c:pt>
                <c:pt idx="102">
                  <c:v>24505</c:v>
                </c:pt>
                <c:pt idx="103">
                  <c:v>24505</c:v>
                </c:pt>
                <c:pt idx="104">
                  <c:v>24505</c:v>
                </c:pt>
                <c:pt idx="105">
                  <c:v>24642</c:v>
                </c:pt>
                <c:pt idx="106">
                  <c:v>25362.5</c:v>
                </c:pt>
                <c:pt idx="107">
                  <c:v>25385</c:v>
                </c:pt>
                <c:pt idx="108">
                  <c:v>25410</c:v>
                </c:pt>
                <c:pt idx="109">
                  <c:v>25504.5</c:v>
                </c:pt>
                <c:pt idx="110">
                  <c:v>26312</c:v>
                </c:pt>
                <c:pt idx="111">
                  <c:v>26348</c:v>
                </c:pt>
                <c:pt idx="112">
                  <c:v>26348</c:v>
                </c:pt>
                <c:pt idx="113">
                  <c:v>26388</c:v>
                </c:pt>
                <c:pt idx="114">
                  <c:v>26451</c:v>
                </c:pt>
                <c:pt idx="115">
                  <c:v>26451</c:v>
                </c:pt>
                <c:pt idx="116">
                  <c:v>26699.5</c:v>
                </c:pt>
                <c:pt idx="117">
                  <c:v>27459</c:v>
                </c:pt>
                <c:pt idx="118">
                  <c:v>27459</c:v>
                </c:pt>
                <c:pt idx="119">
                  <c:v>27459</c:v>
                </c:pt>
                <c:pt idx="120">
                  <c:v>27640.5</c:v>
                </c:pt>
                <c:pt idx="121">
                  <c:v>27766</c:v>
                </c:pt>
                <c:pt idx="122">
                  <c:v>28468</c:v>
                </c:pt>
                <c:pt idx="123">
                  <c:v>30280.5</c:v>
                </c:pt>
                <c:pt idx="124">
                  <c:v>31405.5</c:v>
                </c:pt>
              </c:numCache>
            </c:numRef>
          </c:xVal>
          <c:yVal>
            <c:numRef>
              <c:f>'Active 1'!$K$21:$K$511</c:f>
              <c:numCache>
                <c:formatCode>General</c:formatCode>
                <c:ptCount val="491"/>
                <c:pt idx="19">
                  <c:v>-2.789199999824632E-2</c:v>
                </c:pt>
                <c:pt idx="21">
                  <c:v>-2.0892000007734168E-2</c:v>
                </c:pt>
                <c:pt idx="22">
                  <c:v>-2.295600000070408E-2</c:v>
                </c:pt>
                <c:pt idx="23">
                  <c:v>-2.0404000002599787E-2</c:v>
                </c:pt>
                <c:pt idx="24">
                  <c:v>-1.7976000002818182E-2</c:v>
                </c:pt>
                <c:pt idx="25">
                  <c:v>-2.1140000004379544E-2</c:v>
                </c:pt>
                <c:pt idx="26">
                  <c:v>-2.273599999898579E-2</c:v>
                </c:pt>
                <c:pt idx="27">
                  <c:v>-2.3032000004604924E-2</c:v>
                </c:pt>
                <c:pt idx="28">
                  <c:v>-1.9896000005246606E-2</c:v>
                </c:pt>
                <c:pt idx="29">
                  <c:v>-2.1916000005148817E-2</c:v>
                </c:pt>
                <c:pt idx="30">
                  <c:v>-2.337200000329176E-2</c:v>
                </c:pt>
                <c:pt idx="31">
                  <c:v>-2.0808000001125038E-2</c:v>
                </c:pt>
                <c:pt idx="32">
                  <c:v>-1.7808000004151836E-2</c:v>
                </c:pt>
                <c:pt idx="33">
                  <c:v>-1.7343999999866355E-2</c:v>
                </c:pt>
                <c:pt idx="36">
                  <c:v>-1.9952000002376735E-2</c:v>
                </c:pt>
                <c:pt idx="37">
                  <c:v>-1.530800000182353E-2</c:v>
                </c:pt>
                <c:pt idx="38">
                  <c:v>-1.5244000001985114E-2</c:v>
                </c:pt>
                <c:pt idx="39">
                  <c:v>-1.5608000008796807E-2</c:v>
                </c:pt>
                <c:pt idx="40">
                  <c:v>-1.2604000003193505E-2</c:v>
                </c:pt>
                <c:pt idx="45">
                  <c:v>-1.1208000003534835E-2</c:v>
                </c:pt>
                <c:pt idx="51">
                  <c:v>-7.2240000008605421E-3</c:v>
                </c:pt>
                <c:pt idx="52">
                  <c:v>-8.3079999967594631E-3</c:v>
                </c:pt>
                <c:pt idx="53">
                  <c:v>-1.0328000003937632E-2</c:v>
                </c:pt>
                <c:pt idx="55">
                  <c:v>-7.1280000047408976E-3</c:v>
                </c:pt>
                <c:pt idx="57">
                  <c:v>-4.5180000015534461E-3</c:v>
                </c:pt>
                <c:pt idx="58">
                  <c:v>-5.8200000057695433E-3</c:v>
                </c:pt>
                <c:pt idx="59">
                  <c:v>-5.7560000059311278E-3</c:v>
                </c:pt>
                <c:pt idx="60">
                  <c:v>-3.7920000031590462E-3</c:v>
                </c:pt>
                <c:pt idx="61">
                  <c:v>-3.6800000816583633E-4</c:v>
                </c:pt>
                <c:pt idx="62">
                  <c:v>5.3199999092612416E-4</c:v>
                </c:pt>
                <c:pt idx="65">
                  <c:v>6.7239999989396892E-3</c:v>
                </c:pt>
                <c:pt idx="70">
                  <c:v>1.3071352812403347E-2</c:v>
                </c:pt>
                <c:pt idx="83">
                  <c:v>-3.0363999998371582E-2</c:v>
                </c:pt>
                <c:pt idx="86">
                  <c:v>3.1380000000353903E-3</c:v>
                </c:pt>
                <c:pt idx="87">
                  <c:v>5.3399999160319567E-4</c:v>
                </c:pt>
                <c:pt idx="89">
                  <c:v>2.6999999972758815E-3</c:v>
                </c:pt>
                <c:pt idx="90">
                  <c:v>2.9999999969732016E-3</c:v>
                </c:pt>
                <c:pt idx="91">
                  <c:v>3.599999996367842E-3</c:v>
                </c:pt>
                <c:pt idx="92">
                  <c:v>7.149999997636769E-3</c:v>
                </c:pt>
                <c:pt idx="93">
                  <c:v>8.989999994810205E-3</c:v>
                </c:pt>
                <c:pt idx="94">
                  <c:v>9.989999991375953E-3</c:v>
                </c:pt>
                <c:pt idx="95">
                  <c:v>9.9399999890010804E-3</c:v>
                </c:pt>
                <c:pt idx="96">
                  <c:v>9.0279999931226484E-3</c:v>
                </c:pt>
                <c:pt idx="98">
                  <c:v>8.1479999935254455E-3</c:v>
                </c:pt>
                <c:pt idx="99">
                  <c:v>1.3657999996212311E-2</c:v>
                </c:pt>
                <c:pt idx="100">
                  <c:v>1.3707999991311226E-2</c:v>
                </c:pt>
                <c:pt idx="101">
                  <c:v>1.4323999996122438E-2</c:v>
                </c:pt>
                <c:pt idx="102">
                  <c:v>1.3589999995019753E-2</c:v>
                </c:pt>
                <c:pt idx="103">
                  <c:v>1.3959999996586703E-2</c:v>
                </c:pt>
                <c:pt idx="104">
                  <c:v>1.4139999999315478E-2</c:v>
                </c:pt>
                <c:pt idx="106">
                  <c:v>2.0599999996193219E-2</c:v>
                </c:pt>
                <c:pt idx="107">
                  <c:v>1.9179999995685648E-2</c:v>
                </c:pt>
                <c:pt idx="108">
                  <c:v>1.9449999999778811E-2</c:v>
                </c:pt>
                <c:pt idx="109">
                  <c:v>1.898599999549333E-2</c:v>
                </c:pt>
                <c:pt idx="110">
                  <c:v>2.3845999989134725E-2</c:v>
                </c:pt>
                <c:pt idx="111">
                  <c:v>2.5533999993058387E-2</c:v>
                </c:pt>
                <c:pt idx="112">
                  <c:v>2.656399999250425E-2</c:v>
                </c:pt>
                <c:pt idx="113">
                  <c:v>2.4423999995633494E-2</c:v>
                </c:pt>
                <c:pt idx="114">
                  <c:v>2.7047999996284489E-2</c:v>
                </c:pt>
                <c:pt idx="115">
                  <c:v>2.936799999588402E-2</c:v>
                </c:pt>
                <c:pt idx="116">
                  <c:v>3.0005999993591104E-2</c:v>
                </c:pt>
                <c:pt idx="117">
                  <c:v>3.0801999993855134E-2</c:v>
                </c:pt>
                <c:pt idx="118">
                  <c:v>3.1011999999464024E-2</c:v>
                </c:pt>
                <c:pt idx="119">
                  <c:v>3.1741999999212567E-2</c:v>
                </c:pt>
                <c:pt idx="120">
                  <c:v>3.3243999991100281E-2</c:v>
                </c:pt>
                <c:pt idx="121">
                  <c:v>3.5847999992256518E-2</c:v>
                </c:pt>
                <c:pt idx="122">
                  <c:v>3.4663999991607852E-2</c:v>
                </c:pt>
                <c:pt idx="123">
                  <c:v>4.5863999992434401E-2</c:v>
                </c:pt>
                <c:pt idx="124">
                  <c:v>5.4764000000432134E-2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07-4327-A5BE-BF9736A3421B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1'!$F$21:$F$511</c:f>
              <c:numCache>
                <c:formatCode>General</c:formatCode>
                <c:ptCount val="491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15408.5</c:v>
                </c:pt>
                <c:pt idx="22">
                  <c:v>15428</c:v>
                </c:pt>
                <c:pt idx="23">
                  <c:v>15514.5</c:v>
                </c:pt>
                <c:pt idx="24">
                  <c:v>15525.5</c:v>
                </c:pt>
                <c:pt idx="25">
                  <c:v>15570</c:v>
                </c:pt>
                <c:pt idx="26">
                  <c:v>16143</c:v>
                </c:pt>
                <c:pt idx="27">
                  <c:v>16341</c:v>
                </c:pt>
                <c:pt idx="28">
                  <c:v>16385.5</c:v>
                </c:pt>
                <c:pt idx="29">
                  <c:v>16408</c:v>
                </c:pt>
                <c:pt idx="30">
                  <c:v>16436</c:v>
                </c:pt>
                <c:pt idx="31">
                  <c:v>16454</c:v>
                </c:pt>
                <c:pt idx="32">
                  <c:v>16466.5</c:v>
                </c:pt>
                <c:pt idx="33">
                  <c:v>16609.5</c:v>
                </c:pt>
                <c:pt idx="34">
                  <c:v>17254</c:v>
                </c:pt>
                <c:pt idx="35">
                  <c:v>17458</c:v>
                </c:pt>
                <c:pt idx="36">
                  <c:v>17488.5</c:v>
                </c:pt>
                <c:pt idx="37">
                  <c:v>17491.5</c:v>
                </c:pt>
                <c:pt idx="38">
                  <c:v>17497</c:v>
                </c:pt>
                <c:pt idx="39">
                  <c:v>17541.5</c:v>
                </c:pt>
                <c:pt idx="40">
                  <c:v>18189.5</c:v>
                </c:pt>
                <c:pt idx="41">
                  <c:v>18214.5</c:v>
                </c:pt>
                <c:pt idx="42">
                  <c:v>18215</c:v>
                </c:pt>
                <c:pt idx="43">
                  <c:v>18251</c:v>
                </c:pt>
                <c:pt idx="44">
                  <c:v>18267.5</c:v>
                </c:pt>
                <c:pt idx="45">
                  <c:v>19041.5</c:v>
                </c:pt>
                <c:pt idx="46">
                  <c:v>19284</c:v>
                </c:pt>
                <c:pt idx="47">
                  <c:v>19312</c:v>
                </c:pt>
                <c:pt idx="48">
                  <c:v>19365</c:v>
                </c:pt>
                <c:pt idx="49">
                  <c:v>19451.5</c:v>
                </c:pt>
                <c:pt idx="50">
                  <c:v>19493.5</c:v>
                </c:pt>
                <c:pt idx="51">
                  <c:v>20162</c:v>
                </c:pt>
                <c:pt idx="52">
                  <c:v>20191.5</c:v>
                </c:pt>
                <c:pt idx="53">
                  <c:v>20239</c:v>
                </c:pt>
                <c:pt idx="54">
                  <c:v>20252.5</c:v>
                </c:pt>
                <c:pt idx="55">
                  <c:v>20264</c:v>
                </c:pt>
                <c:pt idx="56">
                  <c:v>20289</c:v>
                </c:pt>
                <c:pt idx="57">
                  <c:v>20289</c:v>
                </c:pt>
                <c:pt idx="58">
                  <c:v>20322.5</c:v>
                </c:pt>
                <c:pt idx="59">
                  <c:v>20615.5</c:v>
                </c:pt>
                <c:pt idx="60">
                  <c:v>21216</c:v>
                </c:pt>
                <c:pt idx="61">
                  <c:v>21291.5</c:v>
                </c:pt>
                <c:pt idx="62">
                  <c:v>21291.5</c:v>
                </c:pt>
                <c:pt idx="63">
                  <c:v>21314</c:v>
                </c:pt>
                <c:pt idx="64">
                  <c:v>21484</c:v>
                </c:pt>
                <c:pt idx="65">
                  <c:v>22275.5</c:v>
                </c:pt>
                <c:pt idx="66">
                  <c:v>22277</c:v>
                </c:pt>
                <c:pt idx="67">
                  <c:v>22305</c:v>
                </c:pt>
                <c:pt idx="68">
                  <c:v>23255.5</c:v>
                </c:pt>
                <c:pt idx="69">
                  <c:v>23294.5</c:v>
                </c:pt>
                <c:pt idx="70">
                  <c:v>24274.5</c:v>
                </c:pt>
                <c:pt idx="71">
                  <c:v>2132</c:v>
                </c:pt>
                <c:pt idx="72">
                  <c:v>2132</c:v>
                </c:pt>
                <c:pt idx="73">
                  <c:v>2243.5</c:v>
                </c:pt>
                <c:pt idx="74">
                  <c:v>2243.5</c:v>
                </c:pt>
                <c:pt idx="75">
                  <c:v>2355</c:v>
                </c:pt>
                <c:pt idx="76">
                  <c:v>2355</c:v>
                </c:pt>
                <c:pt idx="77">
                  <c:v>2914</c:v>
                </c:pt>
                <c:pt idx="78">
                  <c:v>2914</c:v>
                </c:pt>
                <c:pt idx="79">
                  <c:v>3235</c:v>
                </c:pt>
                <c:pt idx="80">
                  <c:v>3235</c:v>
                </c:pt>
                <c:pt idx="81">
                  <c:v>5206</c:v>
                </c:pt>
                <c:pt idx="82">
                  <c:v>12175.5</c:v>
                </c:pt>
                <c:pt idx="83">
                  <c:v>15269.5</c:v>
                </c:pt>
                <c:pt idx="84">
                  <c:v>19524</c:v>
                </c:pt>
                <c:pt idx="85">
                  <c:v>20574</c:v>
                </c:pt>
                <c:pt idx="86">
                  <c:v>22118.5</c:v>
                </c:pt>
                <c:pt idx="87">
                  <c:v>22163</c:v>
                </c:pt>
                <c:pt idx="88">
                  <c:v>22266</c:v>
                </c:pt>
                <c:pt idx="89">
                  <c:v>22355</c:v>
                </c:pt>
                <c:pt idx="90">
                  <c:v>22355</c:v>
                </c:pt>
                <c:pt idx="91">
                  <c:v>22355</c:v>
                </c:pt>
                <c:pt idx="92">
                  <c:v>23185</c:v>
                </c:pt>
                <c:pt idx="93">
                  <c:v>23235</c:v>
                </c:pt>
                <c:pt idx="94">
                  <c:v>23235</c:v>
                </c:pt>
                <c:pt idx="95">
                  <c:v>23257.5</c:v>
                </c:pt>
                <c:pt idx="96">
                  <c:v>23486</c:v>
                </c:pt>
                <c:pt idx="97">
                  <c:v>23723</c:v>
                </c:pt>
                <c:pt idx="98">
                  <c:v>24346</c:v>
                </c:pt>
                <c:pt idx="99">
                  <c:v>24346</c:v>
                </c:pt>
                <c:pt idx="100">
                  <c:v>24346</c:v>
                </c:pt>
                <c:pt idx="101">
                  <c:v>24438</c:v>
                </c:pt>
                <c:pt idx="102">
                  <c:v>24505</c:v>
                </c:pt>
                <c:pt idx="103">
                  <c:v>24505</c:v>
                </c:pt>
                <c:pt idx="104">
                  <c:v>24505</c:v>
                </c:pt>
                <c:pt idx="105">
                  <c:v>24642</c:v>
                </c:pt>
                <c:pt idx="106">
                  <c:v>25362.5</c:v>
                </c:pt>
                <c:pt idx="107">
                  <c:v>25385</c:v>
                </c:pt>
                <c:pt idx="108">
                  <c:v>25410</c:v>
                </c:pt>
                <c:pt idx="109">
                  <c:v>25504.5</c:v>
                </c:pt>
                <c:pt idx="110">
                  <c:v>26312</c:v>
                </c:pt>
                <c:pt idx="111">
                  <c:v>26348</c:v>
                </c:pt>
                <c:pt idx="112">
                  <c:v>26348</c:v>
                </c:pt>
                <c:pt idx="113">
                  <c:v>26388</c:v>
                </c:pt>
                <c:pt idx="114">
                  <c:v>26451</c:v>
                </c:pt>
                <c:pt idx="115">
                  <c:v>26451</c:v>
                </c:pt>
                <c:pt idx="116">
                  <c:v>26699.5</c:v>
                </c:pt>
                <c:pt idx="117">
                  <c:v>27459</c:v>
                </c:pt>
                <c:pt idx="118">
                  <c:v>27459</c:v>
                </c:pt>
                <c:pt idx="119">
                  <c:v>27459</c:v>
                </c:pt>
                <c:pt idx="120">
                  <c:v>27640.5</c:v>
                </c:pt>
                <c:pt idx="121">
                  <c:v>27766</c:v>
                </c:pt>
                <c:pt idx="122">
                  <c:v>28468</c:v>
                </c:pt>
                <c:pt idx="123">
                  <c:v>30280.5</c:v>
                </c:pt>
                <c:pt idx="124">
                  <c:v>31405.5</c:v>
                </c:pt>
              </c:numCache>
            </c:numRef>
          </c:xVal>
          <c:yVal>
            <c:numRef>
              <c:f>'Active 1'!$L$21:$L$511</c:f>
              <c:numCache>
                <c:formatCode>General</c:formatCode>
                <c:ptCount val="4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07-4327-A5BE-BF9736A3421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1'!$F$21:$F$511</c:f>
              <c:numCache>
                <c:formatCode>General</c:formatCode>
                <c:ptCount val="491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15408.5</c:v>
                </c:pt>
                <c:pt idx="22">
                  <c:v>15428</c:v>
                </c:pt>
                <c:pt idx="23">
                  <c:v>15514.5</c:v>
                </c:pt>
                <c:pt idx="24">
                  <c:v>15525.5</c:v>
                </c:pt>
                <c:pt idx="25">
                  <c:v>15570</c:v>
                </c:pt>
                <c:pt idx="26">
                  <c:v>16143</c:v>
                </c:pt>
                <c:pt idx="27">
                  <c:v>16341</c:v>
                </c:pt>
                <c:pt idx="28">
                  <c:v>16385.5</c:v>
                </c:pt>
                <c:pt idx="29">
                  <c:v>16408</c:v>
                </c:pt>
                <c:pt idx="30">
                  <c:v>16436</c:v>
                </c:pt>
                <c:pt idx="31">
                  <c:v>16454</c:v>
                </c:pt>
                <c:pt idx="32">
                  <c:v>16466.5</c:v>
                </c:pt>
                <c:pt idx="33">
                  <c:v>16609.5</c:v>
                </c:pt>
                <c:pt idx="34">
                  <c:v>17254</c:v>
                </c:pt>
                <c:pt idx="35">
                  <c:v>17458</c:v>
                </c:pt>
                <c:pt idx="36">
                  <c:v>17488.5</c:v>
                </c:pt>
                <c:pt idx="37">
                  <c:v>17491.5</c:v>
                </c:pt>
                <c:pt idx="38">
                  <c:v>17497</c:v>
                </c:pt>
                <c:pt idx="39">
                  <c:v>17541.5</c:v>
                </c:pt>
                <c:pt idx="40">
                  <c:v>18189.5</c:v>
                </c:pt>
                <c:pt idx="41">
                  <c:v>18214.5</c:v>
                </c:pt>
                <c:pt idx="42">
                  <c:v>18215</c:v>
                </c:pt>
                <c:pt idx="43">
                  <c:v>18251</c:v>
                </c:pt>
                <c:pt idx="44">
                  <c:v>18267.5</c:v>
                </c:pt>
                <c:pt idx="45">
                  <c:v>19041.5</c:v>
                </c:pt>
                <c:pt idx="46">
                  <c:v>19284</c:v>
                </c:pt>
                <c:pt idx="47">
                  <c:v>19312</c:v>
                </c:pt>
                <c:pt idx="48">
                  <c:v>19365</c:v>
                </c:pt>
                <c:pt idx="49">
                  <c:v>19451.5</c:v>
                </c:pt>
                <c:pt idx="50">
                  <c:v>19493.5</c:v>
                </c:pt>
                <c:pt idx="51">
                  <c:v>20162</c:v>
                </c:pt>
                <c:pt idx="52">
                  <c:v>20191.5</c:v>
                </c:pt>
                <c:pt idx="53">
                  <c:v>20239</c:v>
                </c:pt>
                <c:pt idx="54">
                  <c:v>20252.5</c:v>
                </c:pt>
                <c:pt idx="55">
                  <c:v>20264</c:v>
                </c:pt>
                <c:pt idx="56">
                  <c:v>20289</c:v>
                </c:pt>
                <c:pt idx="57">
                  <c:v>20289</c:v>
                </c:pt>
                <c:pt idx="58">
                  <c:v>20322.5</c:v>
                </c:pt>
                <c:pt idx="59">
                  <c:v>20615.5</c:v>
                </c:pt>
                <c:pt idx="60">
                  <c:v>21216</c:v>
                </c:pt>
                <c:pt idx="61">
                  <c:v>21291.5</c:v>
                </c:pt>
                <c:pt idx="62">
                  <c:v>21291.5</c:v>
                </c:pt>
                <c:pt idx="63">
                  <c:v>21314</c:v>
                </c:pt>
                <c:pt idx="64">
                  <c:v>21484</c:v>
                </c:pt>
                <c:pt idx="65">
                  <c:v>22275.5</c:v>
                </c:pt>
                <c:pt idx="66">
                  <c:v>22277</c:v>
                </c:pt>
                <c:pt idx="67">
                  <c:v>22305</c:v>
                </c:pt>
                <c:pt idx="68">
                  <c:v>23255.5</c:v>
                </c:pt>
                <c:pt idx="69">
                  <c:v>23294.5</c:v>
                </c:pt>
                <c:pt idx="70">
                  <c:v>24274.5</c:v>
                </c:pt>
                <c:pt idx="71">
                  <c:v>2132</c:v>
                </c:pt>
                <c:pt idx="72">
                  <c:v>2132</c:v>
                </c:pt>
                <c:pt idx="73">
                  <c:v>2243.5</c:v>
                </c:pt>
                <c:pt idx="74">
                  <c:v>2243.5</c:v>
                </c:pt>
                <c:pt idx="75">
                  <c:v>2355</c:v>
                </c:pt>
                <c:pt idx="76">
                  <c:v>2355</c:v>
                </c:pt>
                <c:pt idx="77">
                  <c:v>2914</c:v>
                </c:pt>
                <c:pt idx="78">
                  <c:v>2914</c:v>
                </c:pt>
                <c:pt idx="79">
                  <c:v>3235</c:v>
                </c:pt>
                <c:pt idx="80">
                  <c:v>3235</c:v>
                </c:pt>
                <c:pt idx="81">
                  <c:v>5206</c:v>
                </c:pt>
                <c:pt idx="82">
                  <c:v>12175.5</c:v>
                </c:pt>
                <c:pt idx="83">
                  <c:v>15269.5</c:v>
                </c:pt>
                <c:pt idx="84">
                  <c:v>19524</c:v>
                </c:pt>
                <c:pt idx="85">
                  <c:v>20574</c:v>
                </c:pt>
                <c:pt idx="86">
                  <c:v>22118.5</c:v>
                </c:pt>
                <c:pt idx="87">
                  <c:v>22163</c:v>
                </c:pt>
                <c:pt idx="88">
                  <c:v>22266</c:v>
                </c:pt>
                <c:pt idx="89">
                  <c:v>22355</c:v>
                </c:pt>
                <c:pt idx="90">
                  <c:v>22355</c:v>
                </c:pt>
                <c:pt idx="91">
                  <c:v>22355</c:v>
                </c:pt>
                <c:pt idx="92">
                  <c:v>23185</c:v>
                </c:pt>
                <c:pt idx="93">
                  <c:v>23235</c:v>
                </c:pt>
                <c:pt idx="94">
                  <c:v>23235</c:v>
                </c:pt>
                <c:pt idx="95">
                  <c:v>23257.5</c:v>
                </c:pt>
                <c:pt idx="96">
                  <c:v>23486</c:v>
                </c:pt>
                <c:pt idx="97">
                  <c:v>23723</c:v>
                </c:pt>
                <c:pt idx="98">
                  <c:v>24346</c:v>
                </c:pt>
                <c:pt idx="99">
                  <c:v>24346</c:v>
                </c:pt>
                <c:pt idx="100">
                  <c:v>24346</c:v>
                </c:pt>
                <c:pt idx="101">
                  <c:v>24438</c:v>
                </c:pt>
                <c:pt idx="102">
                  <c:v>24505</c:v>
                </c:pt>
                <c:pt idx="103">
                  <c:v>24505</c:v>
                </c:pt>
                <c:pt idx="104">
                  <c:v>24505</c:v>
                </c:pt>
                <c:pt idx="105">
                  <c:v>24642</c:v>
                </c:pt>
                <c:pt idx="106">
                  <c:v>25362.5</c:v>
                </c:pt>
                <c:pt idx="107">
                  <c:v>25385</c:v>
                </c:pt>
                <c:pt idx="108">
                  <c:v>25410</c:v>
                </c:pt>
                <c:pt idx="109">
                  <c:v>25504.5</c:v>
                </c:pt>
                <c:pt idx="110">
                  <c:v>26312</c:v>
                </c:pt>
                <c:pt idx="111">
                  <c:v>26348</c:v>
                </c:pt>
                <c:pt idx="112">
                  <c:v>26348</c:v>
                </c:pt>
                <c:pt idx="113">
                  <c:v>26388</c:v>
                </c:pt>
                <c:pt idx="114">
                  <c:v>26451</c:v>
                </c:pt>
                <c:pt idx="115">
                  <c:v>26451</c:v>
                </c:pt>
                <c:pt idx="116">
                  <c:v>26699.5</c:v>
                </c:pt>
                <c:pt idx="117">
                  <c:v>27459</c:v>
                </c:pt>
                <c:pt idx="118">
                  <c:v>27459</c:v>
                </c:pt>
                <c:pt idx="119">
                  <c:v>27459</c:v>
                </c:pt>
                <c:pt idx="120">
                  <c:v>27640.5</c:v>
                </c:pt>
                <c:pt idx="121">
                  <c:v>27766</c:v>
                </c:pt>
                <c:pt idx="122">
                  <c:v>28468</c:v>
                </c:pt>
                <c:pt idx="123">
                  <c:v>30280.5</c:v>
                </c:pt>
                <c:pt idx="124">
                  <c:v>31405.5</c:v>
                </c:pt>
              </c:numCache>
            </c:numRef>
          </c:xVal>
          <c:yVal>
            <c:numRef>
              <c:f>'Active 1'!$M$21:$M$511</c:f>
              <c:numCache>
                <c:formatCode>General</c:formatCode>
                <c:ptCount val="4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07-4327-A5BE-BF9736A3421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8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1'!$F$21:$F$511</c:f>
              <c:numCache>
                <c:formatCode>General</c:formatCode>
                <c:ptCount val="491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15408.5</c:v>
                </c:pt>
                <c:pt idx="22">
                  <c:v>15428</c:v>
                </c:pt>
                <c:pt idx="23">
                  <c:v>15514.5</c:v>
                </c:pt>
                <c:pt idx="24">
                  <c:v>15525.5</c:v>
                </c:pt>
                <c:pt idx="25">
                  <c:v>15570</c:v>
                </c:pt>
                <c:pt idx="26">
                  <c:v>16143</c:v>
                </c:pt>
                <c:pt idx="27">
                  <c:v>16341</c:v>
                </c:pt>
                <c:pt idx="28">
                  <c:v>16385.5</c:v>
                </c:pt>
                <c:pt idx="29">
                  <c:v>16408</c:v>
                </c:pt>
                <c:pt idx="30">
                  <c:v>16436</c:v>
                </c:pt>
                <c:pt idx="31">
                  <c:v>16454</c:v>
                </c:pt>
                <c:pt idx="32">
                  <c:v>16466.5</c:v>
                </c:pt>
                <c:pt idx="33">
                  <c:v>16609.5</c:v>
                </c:pt>
                <c:pt idx="34">
                  <c:v>17254</c:v>
                </c:pt>
                <c:pt idx="35">
                  <c:v>17458</c:v>
                </c:pt>
                <c:pt idx="36">
                  <c:v>17488.5</c:v>
                </c:pt>
                <c:pt idx="37">
                  <c:v>17491.5</c:v>
                </c:pt>
                <c:pt idx="38">
                  <c:v>17497</c:v>
                </c:pt>
                <c:pt idx="39">
                  <c:v>17541.5</c:v>
                </c:pt>
                <c:pt idx="40">
                  <c:v>18189.5</c:v>
                </c:pt>
                <c:pt idx="41">
                  <c:v>18214.5</c:v>
                </c:pt>
                <c:pt idx="42">
                  <c:v>18215</c:v>
                </c:pt>
                <c:pt idx="43">
                  <c:v>18251</c:v>
                </c:pt>
                <c:pt idx="44">
                  <c:v>18267.5</c:v>
                </c:pt>
                <c:pt idx="45">
                  <c:v>19041.5</c:v>
                </c:pt>
                <c:pt idx="46">
                  <c:v>19284</c:v>
                </c:pt>
                <c:pt idx="47">
                  <c:v>19312</c:v>
                </c:pt>
                <c:pt idx="48">
                  <c:v>19365</c:v>
                </c:pt>
                <c:pt idx="49">
                  <c:v>19451.5</c:v>
                </c:pt>
                <c:pt idx="50">
                  <c:v>19493.5</c:v>
                </c:pt>
                <c:pt idx="51">
                  <c:v>20162</c:v>
                </c:pt>
                <c:pt idx="52">
                  <c:v>20191.5</c:v>
                </c:pt>
                <c:pt idx="53">
                  <c:v>20239</c:v>
                </c:pt>
                <c:pt idx="54">
                  <c:v>20252.5</c:v>
                </c:pt>
                <c:pt idx="55">
                  <c:v>20264</c:v>
                </c:pt>
                <c:pt idx="56">
                  <c:v>20289</c:v>
                </c:pt>
                <c:pt idx="57">
                  <c:v>20289</c:v>
                </c:pt>
                <c:pt idx="58">
                  <c:v>20322.5</c:v>
                </c:pt>
                <c:pt idx="59">
                  <c:v>20615.5</c:v>
                </c:pt>
                <c:pt idx="60">
                  <c:v>21216</c:v>
                </c:pt>
                <c:pt idx="61">
                  <c:v>21291.5</c:v>
                </c:pt>
                <c:pt idx="62">
                  <c:v>21291.5</c:v>
                </c:pt>
                <c:pt idx="63">
                  <c:v>21314</c:v>
                </c:pt>
                <c:pt idx="64">
                  <c:v>21484</c:v>
                </c:pt>
                <c:pt idx="65">
                  <c:v>22275.5</c:v>
                </c:pt>
                <c:pt idx="66">
                  <c:v>22277</c:v>
                </c:pt>
                <c:pt idx="67">
                  <c:v>22305</c:v>
                </c:pt>
                <c:pt idx="68">
                  <c:v>23255.5</c:v>
                </c:pt>
                <c:pt idx="69">
                  <c:v>23294.5</c:v>
                </c:pt>
                <c:pt idx="70">
                  <c:v>24274.5</c:v>
                </c:pt>
                <c:pt idx="71">
                  <c:v>2132</c:v>
                </c:pt>
                <c:pt idx="72">
                  <c:v>2132</c:v>
                </c:pt>
                <c:pt idx="73">
                  <c:v>2243.5</c:v>
                </c:pt>
                <c:pt idx="74">
                  <c:v>2243.5</c:v>
                </c:pt>
                <c:pt idx="75">
                  <c:v>2355</c:v>
                </c:pt>
                <c:pt idx="76">
                  <c:v>2355</c:v>
                </c:pt>
                <c:pt idx="77">
                  <c:v>2914</c:v>
                </c:pt>
                <c:pt idx="78">
                  <c:v>2914</c:v>
                </c:pt>
                <c:pt idx="79">
                  <c:v>3235</c:v>
                </c:pt>
                <c:pt idx="80">
                  <c:v>3235</c:v>
                </c:pt>
                <c:pt idx="81">
                  <c:v>5206</c:v>
                </c:pt>
                <c:pt idx="82">
                  <c:v>12175.5</c:v>
                </c:pt>
                <c:pt idx="83">
                  <c:v>15269.5</c:v>
                </c:pt>
                <c:pt idx="84">
                  <c:v>19524</c:v>
                </c:pt>
                <c:pt idx="85">
                  <c:v>20574</c:v>
                </c:pt>
                <c:pt idx="86">
                  <c:v>22118.5</c:v>
                </c:pt>
                <c:pt idx="87">
                  <c:v>22163</c:v>
                </c:pt>
                <c:pt idx="88">
                  <c:v>22266</c:v>
                </c:pt>
                <c:pt idx="89">
                  <c:v>22355</c:v>
                </c:pt>
                <c:pt idx="90">
                  <c:v>22355</c:v>
                </c:pt>
                <c:pt idx="91">
                  <c:v>22355</c:v>
                </c:pt>
                <c:pt idx="92">
                  <c:v>23185</c:v>
                </c:pt>
                <c:pt idx="93">
                  <c:v>23235</c:v>
                </c:pt>
                <c:pt idx="94">
                  <c:v>23235</c:v>
                </c:pt>
                <c:pt idx="95">
                  <c:v>23257.5</c:v>
                </c:pt>
                <c:pt idx="96">
                  <c:v>23486</c:v>
                </c:pt>
                <c:pt idx="97">
                  <c:v>23723</c:v>
                </c:pt>
                <c:pt idx="98">
                  <c:v>24346</c:v>
                </c:pt>
                <c:pt idx="99">
                  <c:v>24346</c:v>
                </c:pt>
                <c:pt idx="100">
                  <c:v>24346</c:v>
                </c:pt>
                <c:pt idx="101">
                  <c:v>24438</c:v>
                </c:pt>
                <c:pt idx="102">
                  <c:v>24505</c:v>
                </c:pt>
                <c:pt idx="103">
                  <c:v>24505</c:v>
                </c:pt>
                <c:pt idx="104">
                  <c:v>24505</c:v>
                </c:pt>
                <c:pt idx="105">
                  <c:v>24642</c:v>
                </c:pt>
                <c:pt idx="106">
                  <c:v>25362.5</c:v>
                </c:pt>
                <c:pt idx="107">
                  <c:v>25385</c:v>
                </c:pt>
                <c:pt idx="108">
                  <c:v>25410</c:v>
                </c:pt>
                <c:pt idx="109">
                  <c:v>25504.5</c:v>
                </c:pt>
                <c:pt idx="110">
                  <c:v>26312</c:v>
                </c:pt>
                <c:pt idx="111">
                  <c:v>26348</c:v>
                </c:pt>
                <c:pt idx="112">
                  <c:v>26348</c:v>
                </c:pt>
                <c:pt idx="113">
                  <c:v>26388</c:v>
                </c:pt>
                <c:pt idx="114">
                  <c:v>26451</c:v>
                </c:pt>
                <c:pt idx="115">
                  <c:v>26451</c:v>
                </c:pt>
                <c:pt idx="116">
                  <c:v>26699.5</c:v>
                </c:pt>
                <c:pt idx="117">
                  <c:v>27459</c:v>
                </c:pt>
                <c:pt idx="118">
                  <c:v>27459</c:v>
                </c:pt>
                <c:pt idx="119">
                  <c:v>27459</c:v>
                </c:pt>
                <c:pt idx="120">
                  <c:v>27640.5</c:v>
                </c:pt>
                <c:pt idx="121">
                  <c:v>27766</c:v>
                </c:pt>
                <c:pt idx="122">
                  <c:v>28468</c:v>
                </c:pt>
                <c:pt idx="123">
                  <c:v>30280.5</c:v>
                </c:pt>
                <c:pt idx="124">
                  <c:v>31405.5</c:v>
                </c:pt>
              </c:numCache>
            </c:numRef>
          </c:xVal>
          <c:yVal>
            <c:numRef>
              <c:f>'Active 1'!$N$21:$N$511</c:f>
              <c:numCache>
                <c:formatCode>General</c:formatCode>
                <c:ptCount val="4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307-4327-A5BE-BF9736A3421B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1'!$F$21:$F$511</c:f>
              <c:numCache>
                <c:formatCode>General</c:formatCode>
                <c:ptCount val="491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15408.5</c:v>
                </c:pt>
                <c:pt idx="22">
                  <c:v>15428</c:v>
                </c:pt>
                <c:pt idx="23">
                  <c:v>15514.5</c:v>
                </c:pt>
                <c:pt idx="24">
                  <c:v>15525.5</c:v>
                </c:pt>
                <c:pt idx="25">
                  <c:v>15570</c:v>
                </c:pt>
                <c:pt idx="26">
                  <c:v>16143</c:v>
                </c:pt>
                <c:pt idx="27">
                  <c:v>16341</c:v>
                </c:pt>
                <c:pt idx="28">
                  <c:v>16385.5</c:v>
                </c:pt>
                <c:pt idx="29">
                  <c:v>16408</c:v>
                </c:pt>
                <c:pt idx="30">
                  <c:v>16436</c:v>
                </c:pt>
                <c:pt idx="31">
                  <c:v>16454</c:v>
                </c:pt>
                <c:pt idx="32">
                  <c:v>16466.5</c:v>
                </c:pt>
                <c:pt idx="33">
                  <c:v>16609.5</c:v>
                </c:pt>
                <c:pt idx="34">
                  <c:v>17254</c:v>
                </c:pt>
                <c:pt idx="35">
                  <c:v>17458</c:v>
                </c:pt>
                <c:pt idx="36">
                  <c:v>17488.5</c:v>
                </c:pt>
                <c:pt idx="37">
                  <c:v>17491.5</c:v>
                </c:pt>
                <c:pt idx="38">
                  <c:v>17497</c:v>
                </c:pt>
                <c:pt idx="39">
                  <c:v>17541.5</c:v>
                </c:pt>
                <c:pt idx="40">
                  <c:v>18189.5</c:v>
                </c:pt>
                <c:pt idx="41">
                  <c:v>18214.5</c:v>
                </c:pt>
                <c:pt idx="42">
                  <c:v>18215</c:v>
                </c:pt>
                <c:pt idx="43">
                  <c:v>18251</c:v>
                </c:pt>
                <c:pt idx="44">
                  <c:v>18267.5</c:v>
                </c:pt>
                <c:pt idx="45">
                  <c:v>19041.5</c:v>
                </c:pt>
                <c:pt idx="46">
                  <c:v>19284</c:v>
                </c:pt>
                <c:pt idx="47">
                  <c:v>19312</c:v>
                </c:pt>
                <c:pt idx="48">
                  <c:v>19365</c:v>
                </c:pt>
                <c:pt idx="49">
                  <c:v>19451.5</c:v>
                </c:pt>
                <c:pt idx="50">
                  <c:v>19493.5</c:v>
                </c:pt>
                <c:pt idx="51">
                  <c:v>20162</c:v>
                </c:pt>
                <c:pt idx="52">
                  <c:v>20191.5</c:v>
                </c:pt>
                <c:pt idx="53">
                  <c:v>20239</c:v>
                </c:pt>
                <c:pt idx="54">
                  <c:v>20252.5</c:v>
                </c:pt>
                <c:pt idx="55">
                  <c:v>20264</c:v>
                </c:pt>
                <c:pt idx="56">
                  <c:v>20289</c:v>
                </c:pt>
                <c:pt idx="57">
                  <c:v>20289</c:v>
                </c:pt>
                <c:pt idx="58">
                  <c:v>20322.5</c:v>
                </c:pt>
                <c:pt idx="59">
                  <c:v>20615.5</c:v>
                </c:pt>
                <c:pt idx="60">
                  <c:v>21216</c:v>
                </c:pt>
                <c:pt idx="61">
                  <c:v>21291.5</c:v>
                </c:pt>
                <c:pt idx="62">
                  <c:v>21291.5</c:v>
                </c:pt>
                <c:pt idx="63">
                  <c:v>21314</c:v>
                </c:pt>
                <c:pt idx="64">
                  <c:v>21484</c:v>
                </c:pt>
                <c:pt idx="65">
                  <c:v>22275.5</c:v>
                </c:pt>
                <c:pt idx="66">
                  <c:v>22277</c:v>
                </c:pt>
                <c:pt idx="67">
                  <c:v>22305</c:v>
                </c:pt>
                <c:pt idx="68">
                  <c:v>23255.5</c:v>
                </c:pt>
                <c:pt idx="69">
                  <c:v>23294.5</c:v>
                </c:pt>
                <c:pt idx="70">
                  <c:v>24274.5</c:v>
                </c:pt>
                <c:pt idx="71">
                  <c:v>2132</c:v>
                </c:pt>
                <c:pt idx="72">
                  <c:v>2132</c:v>
                </c:pt>
                <c:pt idx="73">
                  <c:v>2243.5</c:v>
                </c:pt>
                <c:pt idx="74">
                  <c:v>2243.5</c:v>
                </c:pt>
                <c:pt idx="75">
                  <c:v>2355</c:v>
                </c:pt>
                <c:pt idx="76">
                  <c:v>2355</c:v>
                </c:pt>
                <c:pt idx="77">
                  <c:v>2914</c:v>
                </c:pt>
                <c:pt idx="78">
                  <c:v>2914</c:v>
                </c:pt>
                <c:pt idx="79">
                  <c:v>3235</c:v>
                </c:pt>
                <c:pt idx="80">
                  <c:v>3235</c:v>
                </c:pt>
                <c:pt idx="81">
                  <c:v>5206</c:v>
                </c:pt>
                <c:pt idx="82">
                  <c:v>12175.5</c:v>
                </c:pt>
                <c:pt idx="83">
                  <c:v>15269.5</c:v>
                </c:pt>
                <c:pt idx="84">
                  <c:v>19524</c:v>
                </c:pt>
                <c:pt idx="85">
                  <c:v>20574</c:v>
                </c:pt>
                <c:pt idx="86">
                  <c:v>22118.5</c:v>
                </c:pt>
                <c:pt idx="87">
                  <c:v>22163</c:v>
                </c:pt>
                <c:pt idx="88">
                  <c:v>22266</c:v>
                </c:pt>
                <c:pt idx="89">
                  <c:v>22355</c:v>
                </c:pt>
                <c:pt idx="90">
                  <c:v>22355</c:v>
                </c:pt>
                <c:pt idx="91">
                  <c:v>22355</c:v>
                </c:pt>
                <c:pt idx="92">
                  <c:v>23185</c:v>
                </c:pt>
                <c:pt idx="93">
                  <c:v>23235</c:v>
                </c:pt>
                <c:pt idx="94">
                  <c:v>23235</c:v>
                </c:pt>
                <c:pt idx="95">
                  <c:v>23257.5</c:v>
                </c:pt>
                <c:pt idx="96">
                  <c:v>23486</c:v>
                </c:pt>
                <c:pt idx="97">
                  <c:v>23723</c:v>
                </c:pt>
                <c:pt idx="98">
                  <c:v>24346</c:v>
                </c:pt>
                <c:pt idx="99">
                  <c:v>24346</c:v>
                </c:pt>
                <c:pt idx="100">
                  <c:v>24346</c:v>
                </c:pt>
                <c:pt idx="101">
                  <c:v>24438</c:v>
                </c:pt>
                <c:pt idx="102">
                  <c:v>24505</c:v>
                </c:pt>
                <c:pt idx="103">
                  <c:v>24505</c:v>
                </c:pt>
                <c:pt idx="104">
                  <c:v>24505</c:v>
                </c:pt>
                <c:pt idx="105">
                  <c:v>24642</c:v>
                </c:pt>
                <c:pt idx="106">
                  <c:v>25362.5</c:v>
                </c:pt>
                <c:pt idx="107">
                  <c:v>25385</c:v>
                </c:pt>
                <c:pt idx="108">
                  <c:v>25410</c:v>
                </c:pt>
                <c:pt idx="109">
                  <c:v>25504.5</c:v>
                </c:pt>
                <c:pt idx="110">
                  <c:v>26312</c:v>
                </c:pt>
                <c:pt idx="111">
                  <c:v>26348</c:v>
                </c:pt>
                <c:pt idx="112">
                  <c:v>26348</c:v>
                </c:pt>
                <c:pt idx="113">
                  <c:v>26388</c:v>
                </c:pt>
                <c:pt idx="114">
                  <c:v>26451</c:v>
                </c:pt>
                <c:pt idx="115">
                  <c:v>26451</c:v>
                </c:pt>
                <c:pt idx="116">
                  <c:v>26699.5</c:v>
                </c:pt>
                <c:pt idx="117">
                  <c:v>27459</c:v>
                </c:pt>
                <c:pt idx="118">
                  <c:v>27459</c:v>
                </c:pt>
                <c:pt idx="119">
                  <c:v>27459</c:v>
                </c:pt>
                <c:pt idx="120">
                  <c:v>27640.5</c:v>
                </c:pt>
                <c:pt idx="121">
                  <c:v>27766</c:v>
                </c:pt>
                <c:pt idx="122">
                  <c:v>28468</c:v>
                </c:pt>
                <c:pt idx="123">
                  <c:v>30280.5</c:v>
                </c:pt>
                <c:pt idx="124">
                  <c:v>31405.5</c:v>
                </c:pt>
              </c:numCache>
            </c:numRef>
          </c:xVal>
          <c:yVal>
            <c:numRef>
              <c:f>'Active 1'!$O$21:$O$511</c:f>
              <c:numCache>
                <c:formatCode>General</c:formatCode>
                <c:ptCount val="491"/>
                <c:pt idx="0">
                  <c:v>-0.12580475585632364</c:v>
                </c:pt>
                <c:pt idx="1">
                  <c:v>-0.12579043187650885</c:v>
                </c:pt>
                <c:pt idx="2">
                  <c:v>-0.1257732431007311</c:v>
                </c:pt>
                <c:pt idx="3">
                  <c:v>-0.12574173034513855</c:v>
                </c:pt>
                <c:pt idx="4">
                  <c:v>-0.12569302881376829</c:v>
                </c:pt>
                <c:pt idx="5">
                  <c:v>-0.12566151605817574</c:v>
                </c:pt>
                <c:pt idx="6">
                  <c:v>-0.11260950565093907</c:v>
                </c:pt>
                <c:pt idx="11">
                  <c:v>-4.427266275053876E-2</c:v>
                </c:pt>
                <c:pt idx="12">
                  <c:v>-4.3951805602687466E-2</c:v>
                </c:pt>
                <c:pt idx="13">
                  <c:v>-4.3854402539946893E-2</c:v>
                </c:pt>
                <c:pt idx="14">
                  <c:v>-4.3567922943651097E-2</c:v>
                </c:pt>
                <c:pt idx="15">
                  <c:v>-4.3184040284614714E-2</c:v>
                </c:pt>
                <c:pt idx="16">
                  <c:v>-4.3169716304799932E-2</c:v>
                </c:pt>
                <c:pt idx="17">
                  <c:v>-4.3166851508836965E-2</c:v>
                </c:pt>
                <c:pt idx="18">
                  <c:v>-4.2545190784875078E-2</c:v>
                </c:pt>
                <c:pt idx="21">
                  <c:v>-2.3547477461949906E-2</c:v>
                </c:pt>
                <c:pt idx="22">
                  <c:v>-3.7408611623291371E-2</c:v>
                </c:pt>
                <c:pt idx="23">
                  <c:v>-3.6913001921699648E-2</c:v>
                </c:pt>
                <c:pt idx="24">
                  <c:v>-3.6849976410514559E-2</c:v>
                </c:pt>
                <c:pt idx="25">
                  <c:v>-3.6595009569811307E-2</c:v>
                </c:pt>
                <c:pt idx="27">
                  <c:v>-3.2177494194930059E-2</c:v>
                </c:pt>
                <c:pt idx="28">
                  <c:v>-3.1922527354226793E-2</c:v>
                </c:pt>
                <c:pt idx="29">
                  <c:v>-3.179361153589369E-2</c:v>
                </c:pt>
                <c:pt idx="30">
                  <c:v>-3.1633182961968029E-2</c:v>
                </c:pt>
                <c:pt idx="32">
                  <c:v>-3.14584304082276E-2</c:v>
                </c:pt>
                <c:pt idx="40">
                  <c:v>-2.1586343519874304E-2</c:v>
                </c:pt>
                <c:pt idx="42">
                  <c:v>-2.1440238925763452E-2</c:v>
                </c:pt>
                <c:pt idx="43">
                  <c:v>-2.1233973616430465E-2</c:v>
                </c:pt>
                <c:pt idx="44">
                  <c:v>-2.113943534965286E-2</c:v>
                </c:pt>
                <c:pt idx="45">
                  <c:v>-1.6704731198993863E-2</c:v>
                </c:pt>
                <c:pt idx="46">
                  <c:v>-1.5315305156959225E-2</c:v>
                </c:pt>
                <c:pt idx="47">
                  <c:v>-1.5154876583033577E-2</c:v>
                </c:pt>
                <c:pt idx="48">
                  <c:v>-1.4851208210960032E-2</c:v>
                </c:pt>
                <c:pt idx="49">
                  <c:v>-1.4355598509368295E-2</c:v>
                </c:pt>
                <c:pt idx="50">
                  <c:v>-1.4114955648479824E-2</c:v>
                </c:pt>
                <c:pt idx="51">
                  <c:v>-1.0284723446004965E-2</c:v>
                </c:pt>
                <c:pt idx="52">
                  <c:v>-1.0115700484190443E-2</c:v>
                </c:pt>
                <c:pt idx="53">
                  <c:v>-9.8435448677094278E-3</c:v>
                </c:pt>
                <c:pt idx="54">
                  <c:v>-9.7661953767095716E-3</c:v>
                </c:pt>
                <c:pt idx="55">
                  <c:v>-9.7003050695615295E-3</c:v>
                </c:pt>
                <c:pt idx="56">
                  <c:v>-9.5570652714136312E-3</c:v>
                </c:pt>
                <c:pt idx="57">
                  <c:v>-9.5570652714136312E-3</c:v>
                </c:pt>
                <c:pt idx="58">
                  <c:v>-9.3651239418954396E-3</c:v>
                </c:pt>
                <c:pt idx="59">
                  <c:v>-7.6863535076020506E-3</c:v>
                </c:pt>
                <c:pt idx="60">
                  <c:v>-4.2457335560894816E-3</c:v>
                </c:pt>
                <c:pt idx="61">
                  <c:v>-3.813149365682833E-3</c:v>
                </c:pt>
                <c:pt idx="62">
                  <c:v>-3.813149365682833E-3</c:v>
                </c:pt>
                <c:pt idx="63">
                  <c:v>-3.6842335473497162E-3</c:v>
                </c:pt>
                <c:pt idx="64">
                  <c:v>-2.7102029199439909E-3</c:v>
                </c:pt>
                <c:pt idx="65">
                  <c:v>1.824769089418532E-3</c:v>
                </c:pt>
                <c:pt idx="66">
                  <c:v>1.8333634773073926E-3</c:v>
                </c:pt>
                <c:pt idx="67">
                  <c:v>1.9937920512330398E-3</c:v>
                </c:pt>
                <c:pt idx="68">
                  <c:v>7.4397691768162133E-3</c:v>
                </c:pt>
                <c:pt idx="69">
                  <c:v>7.6632232619269491E-3</c:v>
                </c:pt>
                <c:pt idx="70">
                  <c:v>1.327822334932463E-2</c:v>
                </c:pt>
                <c:pt idx="71">
                  <c:v>-0.1135892658702707</c:v>
                </c:pt>
                <c:pt idx="72">
                  <c:v>-0.1135892658702707</c:v>
                </c:pt>
                <c:pt idx="73">
                  <c:v>-0.11295041637053106</c:v>
                </c:pt>
                <c:pt idx="74">
                  <c:v>-0.11295041637053106</c:v>
                </c:pt>
                <c:pt idx="75">
                  <c:v>-0.11231156687079143</c:v>
                </c:pt>
                <c:pt idx="76">
                  <c:v>-0.11231156687079143</c:v>
                </c:pt>
                <c:pt idx="77">
                  <c:v>-0.10910872498420437</c:v>
                </c:pt>
                <c:pt idx="78">
                  <c:v>-0.10910872498420437</c:v>
                </c:pt>
                <c:pt idx="79">
                  <c:v>-0.10726952597598534</c:v>
                </c:pt>
                <c:pt idx="80">
                  <c:v>-0.10726952597598534</c:v>
                </c:pt>
                <c:pt idx="81">
                  <c:v>-9.5976500290004874E-2</c:v>
                </c:pt>
                <c:pt idx="82">
                  <c:v>-5.6044109362333214E-2</c:v>
                </c:pt>
                <c:pt idx="83">
                  <c:v>-3.8316751943549068E-2</c:v>
                </c:pt>
                <c:pt idx="84">
                  <c:v>-1.3940203094739381E-2</c:v>
                </c:pt>
                <c:pt idx="85">
                  <c:v>-7.9241315725275679E-3</c:v>
                </c:pt>
                <c:pt idx="86">
                  <c:v>9.2522315704970937E-4</c:v>
                </c:pt>
                <c:pt idx="87">
                  <c:v>1.1801899977529895E-3</c:v>
                </c:pt>
                <c:pt idx="88">
                  <c:v>1.7703379661223317E-3</c:v>
                </c:pt>
                <c:pt idx="89">
                  <c:v>2.2802716475288642E-3</c:v>
                </c:pt>
                <c:pt idx="90">
                  <c:v>2.2802716475288642E-3</c:v>
                </c:pt>
                <c:pt idx="91">
                  <c:v>2.2802716475288642E-3</c:v>
                </c:pt>
                <c:pt idx="92">
                  <c:v>7.0358329460391555E-3</c:v>
                </c:pt>
                <c:pt idx="93">
                  <c:v>7.3223125423349522E-3</c:v>
                </c:pt>
                <c:pt idx="94">
                  <c:v>7.3223125423349522E-3</c:v>
                </c:pt>
                <c:pt idx="95">
                  <c:v>7.4512283606680552E-3</c:v>
                </c:pt>
                <c:pt idx="96">
                  <c:v>8.7604401157398704E-3</c:v>
                </c:pt>
                <c:pt idx="97">
                  <c:v>1.0118353402181951E-2</c:v>
                </c:pt>
                <c:pt idx="98">
                  <c:v>1.3687889172027623E-2</c:v>
                </c:pt>
                <c:pt idx="99">
                  <c:v>1.3687889172027623E-2</c:v>
                </c:pt>
                <c:pt idx="100">
                  <c:v>1.3687889172027623E-2</c:v>
                </c:pt>
                <c:pt idx="101">
                  <c:v>1.4215011629211904E-2</c:v>
                </c:pt>
                <c:pt idx="102">
                  <c:v>1.4598894288248287E-2</c:v>
                </c:pt>
                <c:pt idx="103">
                  <c:v>1.4598894288248287E-2</c:v>
                </c:pt>
                <c:pt idx="104">
                  <c:v>1.4598894288248287E-2</c:v>
                </c:pt>
                <c:pt idx="105">
                  <c:v>1.5383848382098775E-2</c:v>
                </c:pt>
                <c:pt idx="106">
                  <c:v>1.9512019364721273E-2</c:v>
                </c:pt>
                <c:pt idx="107">
                  <c:v>1.9640935183054375E-2</c:v>
                </c:pt>
                <c:pt idx="108">
                  <c:v>1.9784174981202274E-2</c:v>
                </c:pt>
                <c:pt idx="109">
                  <c:v>2.0325621418201351E-2</c:v>
                </c:pt>
                <c:pt idx="110">
                  <c:v>2.4952266898378511E-2</c:v>
                </c:pt>
                <c:pt idx="111">
                  <c:v>2.5158532207711498E-2</c:v>
                </c:pt>
                <c:pt idx="112">
                  <c:v>2.5158532207711498E-2</c:v>
                </c:pt>
                <c:pt idx="113">
                  <c:v>2.5387715884748141E-2</c:v>
                </c:pt>
                <c:pt idx="114">
                  <c:v>2.574868017608084E-2</c:v>
                </c:pt>
                <c:pt idx="115">
                  <c:v>2.574868017608084E-2</c:v>
                </c:pt>
                <c:pt idx="116">
                  <c:v>2.7172483769670963E-2</c:v>
                </c:pt>
                <c:pt idx="117">
                  <c:v>3.1524108837404197E-2</c:v>
                </c:pt>
                <c:pt idx="118">
                  <c:v>3.1524108837404197E-2</c:v>
                </c:pt>
                <c:pt idx="119">
                  <c:v>3.1524108837404197E-2</c:v>
                </c:pt>
                <c:pt idx="120">
                  <c:v>3.2564029771957936E-2</c:v>
                </c:pt>
                <c:pt idx="121">
                  <c:v>3.3283093558660409E-2</c:v>
                </c:pt>
                <c:pt idx="122">
                  <c:v>3.730526709065346E-2</c:v>
                </c:pt>
                <c:pt idx="123">
                  <c:v>4.7690152456376228E-2</c:v>
                </c:pt>
                <c:pt idx="124">
                  <c:v>5.4135943373031736E-2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307-4327-A5BE-BF9736A3421B}"/>
            </c:ext>
          </c:extLst>
        </c:ser>
        <c:ser>
          <c:idx val="8"/>
          <c:order val="8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1'!$V$2:$V$24</c:f>
              <c:numCache>
                <c:formatCode>General</c:formatCode>
                <c:ptCount val="23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  <c:pt idx="19">
                  <c:v>19000</c:v>
                </c:pt>
                <c:pt idx="20">
                  <c:v>20000</c:v>
                </c:pt>
                <c:pt idx="21">
                  <c:v>21000</c:v>
                </c:pt>
                <c:pt idx="22">
                  <c:v>22000</c:v>
                </c:pt>
              </c:numCache>
            </c:numRef>
          </c:xVal>
          <c:yVal>
            <c:numRef>
              <c:f>'Active 1'!$W$2:$W$24</c:f>
              <c:numCache>
                <c:formatCode>General</c:formatCode>
                <c:ptCount val="23"/>
                <c:pt idx="0">
                  <c:v>1.2943026181228985E-2</c:v>
                </c:pt>
                <c:pt idx="1">
                  <c:v>6.9853662291700933E-3</c:v>
                </c:pt>
                <c:pt idx="2">
                  <c:v>1.5401507658969408E-3</c:v>
                </c:pt>
                <c:pt idx="3">
                  <c:v>-3.3926202085904716E-3</c:v>
                </c:pt>
                <c:pt idx="4">
                  <c:v>-7.8129466942921458E-3</c:v>
                </c:pt>
                <c:pt idx="5">
                  <c:v>-1.1720828691208076E-2</c:v>
                </c:pt>
                <c:pt idx="6">
                  <c:v>-1.511626619933827E-2</c:v>
                </c:pt>
                <c:pt idx="7">
                  <c:v>-1.7999259218682725E-2</c:v>
                </c:pt>
                <c:pt idx="8">
                  <c:v>-2.036980774924144E-2</c:v>
                </c:pt>
                <c:pt idx="9">
                  <c:v>-2.2227911791014413E-2</c:v>
                </c:pt>
                <c:pt idx="10">
                  <c:v>-2.3573571344001648E-2</c:v>
                </c:pt>
                <c:pt idx="11">
                  <c:v>-2.4406786408203145E-2</c:v>
                </c:pt>
                <c:pt idx="12">
                  <c:v>-2.4727556983618899E-2</c:v>
                </c:pt>
                <c:pt idx="13">
                  <c:v>-2.4535883070248919E-2</c:v>
                </c:pt>
                <c:pt idx="14">
                  <c:v>-2.3831764668093197E-2</c:v>
                </c:pt>
                <c:pt idx="15">
                  <c:v>-2.2615201777151733E-2</c:v>
                </c:pt>
                <c:pt idx="16">
                  <c:v>-2.0886194397424535E-2</c:v>
                </c:pt>
                <c:pt idx="17">
                  <c:v>-1.8644742528911587E-2</c:v>
                </c:pt>
                <c:pt idx="18">
                  <c:v>-1.5890846171612905E-2</c:v>
                </c:pt>
                <c:pt idx="19">
                  <c:v>-1.2624505325528487E-2</c:v>
                </c:pt>
                <c:pt idx="20">
                  <c:v>-8.8457199906583212E-3</c:v>
                </c:pt>
                <c:pt idx="21">
                  <c:v>-4.5544901670024479E-3</c:v>
                </c:pt>
                <c:pt idx="22">
                  <c:v>2.4918414543921574E-4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307-4327-A5BE-BF9736A34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259640"/>
        <c:axId val="1"/>
      </c:scatterChart>
      <c:valAx>
        <c:axId val="387259640"/>
        <c:scaling>
          <c:orientation val="minMax"/>
          <c:max val="16000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25964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773965754280705E-2"/>
          <c:y val="0.92265193370165743"/>
          <c:w val="0.88541791651043611"/>
          <c:h val="5.524861878453035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13b.  V829 Her - [47680.891, 0.358152]</a:t>
            </a:r>
          </a:p>
        </c:rich>
      </c:tx>
      <c:layout>
        <c:manualLayout>
          <c:xMode val="edge"/>
          <c:yMode val="edge"/>
          <c:x val="0.18709722575000703"/>
          <c:y val="1.83150183150183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924938938463838E-2"/>
          <c:y val="0.12454257004982991"/>
          <c:w val="0.83225981237359792"/>
          <c:h val="0.747255420298979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1'!$D$21:$D$289</c:f>
                <c:numCache>
                  <c:formatCode>General</c:formatCode>
                  <c:ptCount val="2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  <c:pt idx="29">
                    <c:v>8.0000000000000004E-4</c:v>
                  </c:pt>
                  <c:pt idx="30">
                    <c:v>1E-3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2.0000000000000001E-4</c:v>
                  </c:pt>
                  <c:pt idx="34">
                    <c:v>3.2000000000000002E-3</c:v>
                  </c:pt>
                  <c:pt idx="35">
                    <c:v>2.2000000000000001E-3</c:v>
                  </c:pt>
                  <c:pt idx="36">
                    <c:v>1E-4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1.9E-3</c:v>
                  </c:pt>
                  <c:pt idx="42">
                    <c:v>1.4E-3</c:v>
                  </c:pt>
                  <c:pt idx="43">
                    <c:v>4.4999999999999997E-3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5.0000000000000001E-4</c:v>
                  </c:pt>
                  <c:pt idx="47">
                    <c:v>5.0000000000000001E-3</c:v>
                  </c:pt>
                  <c:pt idx="48">
                    <c:v>2.9999999999999997E-4</c:v>
                  </c:pt>
                  <c:pt idx="49">
                    <c:v>5.9999999999999995E-4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1.8E-3</c:v>
                  </c:pt>
                  <c:pt idx="55">
                    <c:v>2E-3</c:v>
                  </c:pt>
                  <c:pt idx="56">
                    <c:v>8.9999999999999998E-4</c:v>
                  </c:pt>
                  <c:pt idx="57">
                    <c:v>5.0000000000000001E-4</c:v>
                  </c:pt>
                  <c:pt idx="58">
                    <c:v>2.0000000000000001E-4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8.9999999999999998E-4</c:v>
                  </c:pt>
                  <c:pt idx="62">
                    <c:v>6.9999999999999999E-4</c:v>
                  </c:pt>
                  <c:pt idx="63">
                    <c:v>4.1000000000000003E-3</c:v>
                  </c:pt>
                  <c:pt idx="64">
                    <c:v>1.5E-3</c:v>
                  </c:pt>
                  <c:pt idx="65">
                    <c:v>2.0000000000000001E-4</c:v>
                  </c:pt>
                  <c:pt idx="66">
                    <c:v>5.8999999999999999E-3</c:v>
                  </c:pt>
                  <c:pt idx="67">
                    <c:v>2.7000000000000001E-3</c:v>
                  </c:pt>
                  <c:pt idx="68">
                    <c:v>2.0000000000000001E-4</c:v>
                  </c:pt>
                  <c:pt idx="69">
                    <c:v>1E-3</c:v>
                  </c:pt>
                  <c:pt idx="70">
                    <c:v>2.0000000000000001E-4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4.0000000000000002E-4</c:v>
                  </c:pt>
                  <c:pt idx="84">
                    <c:v>0</c:v>
                  </c:pt>
                  <c:pt idx="85">
                    <c:v>0</c:v>
                  </c:pt>
                  <c:pt idx="86">
                    <c:v>2.0000000000000001E-4</c:v>
                  </c:pt>
                  <c:pt idx="87">
                    <c:v>2.0000000000000001E-4</c:v>
                  </c:pt>
                  <c:pt idx="88">
                    <c:v>0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2.0000000000000001E-4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5.0000000000000001E-4</c:v>
                  </c:pt>
                  <c:pt idx="95">
                    <c:v>5.9999999999999995E-4</c:v>
                  </c:pt>
                  <c:pt idx="96">
                    <c:v>2.0000000000000001E-4</c:v>
                  </c:pt>
                  <c:pt idx="97">
                    <c:v>0</c:v>
                  </c:pt>
                  <c:pt idx="98">
                    <c:v>5.0000000000000001E-4</c:v>
                  </c:pt>
                  <c:pt idx="99">
                    <c:v>4.6999999999999999E-4</c:v>
                  </c:pt>
                  <c:pt idx="100">
                    <c:v>0</c:v>
                  </c:pt>
                  <c:pt idx="101">
                    <c:v>5.9999999999999995E-4</c:v>
                  </c:pt>
                  <c:pt idx="102">
                    <c:v>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1.6000000000000001E-3</c:v>
                  </c:pt>
                  <c:pt idx="106">
                    <c:v>1E-4</c:v>
                  </c:pt>
                  <c:pt idx="107">
                    <c:v>1E-3</c:v>
                  </c:pt>
                  <c:pt idx="108">
                    <c:v>2.9999999999999997E-4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2.9999999999999997E-4</c:v>
                  </c:pt>
                  <c:pt idx="112">
                    <c:v>5.0000000000000001E-4</c:v>
                  </c:pt>
                  <c:pt idx="113">
                    <c:v>2.9999999999999997E-4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5.9999999999999995E-4</c:v>
                  </c:pt>
                  <c:pt idx="117">
                    <c:v>2.9999999999999997E-4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8.0000000000000004E-4</c:v>
                  </c:pt>
                  <c:pt idx="121">
                    <c:v>6.9999999999999999E-4</c:v>
                  </c:pt>
                  <c:pt idx="122">
                    <c:v>2.9999999999999997E-4</c:v>
                  </c:pt>
                  <c:pt idx="123">
                    <c:v>4.0000000000000002E-4</c:v>
                  </c:pt>
                  <c:pt idx="124">
                    <c:v>2.0000000000000001E-4</c:v>
                  </c:pt>
                </c:numCache>
              </c:numRef>
            </c:plus>
            <c:minus>
              <c:numRef>
                <c:f>'Active 1'!$D$21:$D$289</c:f>
                <c:numCache>
                  <c:formatCode>General</c:formatCode>
                  <c:ptCount val="2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  <c:pt idx="29">
                    <c:v>8.0000000000000004E-4</c:v>
                  </c:pt>
                  <c:pt idx="30">
                    <c:v>1E-3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2.0000000000000001E-4</c:v>
                  </c:pt>
                  <c:pt idx="34">
                    <c:v>3.2000000000000002E-3</c:v>
                  </c:pt>
                  <c:pt idx="35">
                    <c:v>2.2000000000000001E-3</c:v>
                  </c:pt>
                  <c:pt idx="36">
                    <c:v>1E-4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1.9E-3</c:v>
                  </c:pt>
                  <c:pt idx="42">
                    <c:v>1.4E-3</c:v>
                  </c:pt>
                  <c:pt idx="43">
                    <c:v>4.4999999999999997E-3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5.0000000000000001E-4</c:v>
                  </c:pt>
                  <c:pt idx="47">
                    <c:v>5.0000000000000001E-3</c:v>
                  </c:pt>
                  <c:pt idx="48">
                    <c:v>2.9999999999999997E-4</c:v>
                  </c:pt>
                  <c:pt idx="49">
                    <c:v>5.9999999999999995E-4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1.8E-3</c:v>
                  </c:pt>
                  <c:pt idx="55">
                    <c:v>2E-3</c:v>
                  </c:pt>
                  <c:pt idx="56">
                    <c:v>8.9999999999999998E-4</c:v>
                  </c:pt>
                  <c:pt idx="57">
                    <c:v>5.0000000000000001E-4</c:v>
                  </c:pt>
                  <c:pt idx="58">
                    <c:v>2.0000000000000001E-4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8.9999999999999998E-4</c:v>
                  </c:pt>
                  <c:pt idx="62">
                    <c:v>6.9999999999999999E-4</c:v>
                  </c:pt>
                  <c:pt idx="63">
                    <c:v>4.1000000000000003E-3</c:v>
                  </c:pt>
                  <c:pt idx="64">
                    <c:v>1.5E-3</c:v>
                  </c:pt>
                  <c:pt idx="65">
                    <c:v>2.0000000000000001E-4</c:v>
                  </c:pt>
                  <c:pt idx="66">
                    <c:v>5.8999999999999999E-3</c:v>
                  </c:pt>
                  <c:pt idx="67">
                    <c:v>2.7000000000000001E-3</c:v>
                  </c:pt>
                  <c:pt idx="68">
                    <c:v>2.0000000000000001E-4</c:v>
                  </c:pt>
                  <c:pt idx="69">
                    <c:v>1E-3</c:v>
                  </c:pt>
                  <c:pt idx="70">
                    <c:v>2.0000000000000001E-4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4.0000000000000002E-4</c:v>
                  </c:pt>
                  <c:pt idx="84">
                    <c:v>0</c:v>
                  </c:pt>
                  <c:pt idx="85">
                    <c:v>0</c:v>
                  </c:pt>
                  <c:pt idx="86">
                    <c:v>2.0000000000000001E-4</c:v>
                  </c:pt>
                  <c:pt idx="87">
                    <c:v>2.0000000000000001E-4</c:v>
                  </c:pt>
                  <c:pt idx="88">
                    <c:v>0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2.0000000000000001E-4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5.0000000000000001E-4</c:v>
                  </c:pt>
                  <c:pt idx="95">
                    <c:v>5.9999999999999995E-4</c:v>
                  </c:pt>
                  <c:pt idx="96">
                    <c:v>2.0000000000000001E-4</c:v>
                  </c:pt>
                  <c:pt idx="97">
                    <c:v>0</c:v>
                  </c:pt>
                  <c:pt idx="98">
                    <c:v>5.0000000000000001E-4</c:v>
                  </c:pt>
                  <c:pt idx="99">
                    <c:v>4.6999999999999999E-4</c:v>
                  </c:pt>
                  <c:pt idx="100">
                    <c:v>0</c:v>
                  </c:pt>
                  <c:pt idx="101">
                    <c:v>5.9999999999999995E-4</c:v>
                  </c:pt>
                  <c:pt idx="102">
                    <c:v>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1.6000000000000001E-3</c:v>
                  </c:pt>
                  <c:pt idx="106">
                    <c:v>1E-4</c:v>
                  </c:pt>
                  <c:pt idx="107">
                    <c:v>1E-3</c:v>
                  </c:pt>
                  <c:pt idx="108">
                    <c:v>2.9999999999999997E-4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2.9999999999999997E-4</c:v>
                  </c:pt>
                  <c:pt idx="112">
                    <c:v>5.0000000000000001E-4</c:v>
                  </c:pt>
                  <c:pt idx="113">
                    <c:v>2.9999999999999997E-4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5.9999999999999995E-4</c:v>
                  </c:pt>
                  <c:pt idx="117">
                    <c:v>2.9999999999999997E-4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8.0000000000000004E-4</c:v>
                  </c:pt>
                  <c:pt idx="121">
                    <c:v>6.9999999999999999E-4</c:v>
                  </c:pt>
                  <c:pt idx="122">
                    <c:v>2.9999999999999997E-4</c:v>
                  </c:pt>
                  <c:pt idx="123">
                    <c:v>4.0000000000000002E-4</c:v>
                  </c:pt>
                  <c:pt idx="1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15408.5</c:v>
                </c:pt>
                <c:pt idx="22">
                  <c:v>15428</c:v>
                </c:pt>
                <c:pt idx="23">
                  <c:v>15514.5</c:v>
                </c:pt>
                <c:pt idx="24">
                  <c:v>15525.5</c:v>
                </c:pt>
                <c:pt idx="25">
                  <c:v>15570</c:v>
                </c:pt>
                <c:pt idx="26">
                  <c:v>16143</c:v>
                </c:pt>
                <c:pt idx="27">
                  <c:v>16341</c:v>
                </c:pt>
                <c:pt idx="28">
                  <c:v>16385.5</c:v>
                </c:pt>
                <c:pt idx="29">
                  <c:v>16408</c:v>
                </c:pt>
                <c:pt idx="30">
                  <c:v>16436</c:v>
                </c:pt>
                <c:pt idx="31">
                  <c:v>16454</c:v>
                </c:pt>
                <c:pt idx="32">
                  <c:v>16466.5</c:v>
                </c:pt>
                <c:pt idx="33">
                  <c:v>16609.5</c:v>
                </c:pt>
                <c:pt idx="34">
                  <c:v>17254</c:v>
                </c:pt>
                <c:pt idx="35">
                  <c:v>17458</c:v>
                </c:pt>
                <c:pt idx="36">
                  <c:v>17488.5</c:v>
                </c:pt>
                <c:pt idx="37">
                  <c:v>17491.5</c:v>
                </c:pt>
                <c:pt idx="38">
                  <c:v>17497</c:v>
                </c:pt>
                <c:pt idx="39">
                  <c:v>17541.5</c:v>
                </c:pt>
                <c:pt idx="40">
                  <c:v>18189.5</c:v>
                </c:pt>
                <c:pt idx="41">
                  <c:v>18214.5</c:v>
                </c:pt>
                <c:pt idx="42">
                  <c:v>18215</c:v>
                </c:pt>
                <c:pt idx="43">
                  <c:v>18251</c:v>
                </c:pt>
                <c:pt idx="44">
                  <c:v>18267.5</c:v>
                </c:pt>
                <c:pt idx="45">
                  <c:v>19041.5</c:v>
                </c:pt>
                <c:pt idx="46">
                  <c:v>19284</c:v>
                </c:pt>
                <c:pt idx="47">
                  <c:v>19312</c:v>
                </c:pt>
                <c:pt idx="48">
                  <c:v>19365</c:v>
                </c:pt>
                <c:pt idx="49">
                  <c:v>19451.5</c:v>
                </c:pt>
                <c:pt idx="50">
                  <c:v>19493.5</c:v>
                </c:pt>
                <c:pt idx="51">
                  <c:v>20162</c:v>
                </c:pt>
                <c:pt idx="52">
                  <c:v>20191.5</c:v>
                </c:pt>
                <c:pt idx="53">
                  <c:v>20239</c:v>
                </c:pt>
                <c:pt idx="54">
                  <c:v>20252.5</c:v>
                </c:pt>
                <c:pt idx="55">
                  <c:v>20264</c:v>
                </c:pt>
                <c:pt idx="56">
                  <c:v>20289</c:v>
                </c:pt>
                <c:pt idx="57">
                  <c:v>20289</c:v>
                </c:pt>
                <c:pt idx="58">
                  <c:v>20322.5</c:v>
                </c:pt>
                <c:pt idx="59">
                  <c:v>20615.5</c:v>
                </c:pt>
                <c:pt idx="60">
                  <c:v>21216</c:v>
                </c:pt>
                <c:pt idx="61">
                  <c:v>21291.5</c:v>
                </c:pt>
                <c:pt idx="62">
                  <c:v>21291.5</c:v>
                </c:pt>
                <c:pt idx="63">
                  <c:v>21314</c:v>
                </c:pt>
                <c:pt idx="64">
                  <c:v>21484</c:v>
                </c:pt>
                <c:pt idx="65">
                  <c:v>22275.5</c:v>
                </c:pt>
                <c:pt idx="66">
                  <c:v>22277</c:v>
                </c:pt>
                <c:pt idx="67">
                  <c:v>22305</c:v>
                </c:pt>
                <c:pt idx="68">
                  <c:v>23255.5</c:v>
                </c:pt>
                <c:pt idx="69">
                  <c:v>23294.5</c:v>
                </c:pt>
                <c:pt idx="70">
                  <c:v>24274.5</c:v>
                </c:pt>
                <c:pt idx="71">
                  <c:v>2132</c:v>
                </c:pt>
                <c:pt idx="72">
                  <c:v>2132</c:v>
                </c:pt>
                <c:pt idx="73">
                  <c:v>2243.5</c:v>
                </c:pt>
                <c:pt idx="74">
                  <c:v>2243.5</c:v>
                </c:pt>
                <c:pt idx="75">
                  <c:v>2355</c:v>
                </c:pt>
                <c:pt idx="76">
                  <c:v>2355</c:v>
                </c:pt>
                <c:pt idx="77">
                  <c:v>2914</c:v>
                </c:pt>
                <c:pt idx="78">
                  <c:v>2914</c:v>
                </c:pt>
                <c:pt idx="79">
                  <c:v>3235</c:v>
                </c:pt>
                <c:pt idx="80">
                  <c:v>3235</c:v>
                </c:pt>
                <c:pt idx="81">
                  <c:v>5206</c:v>
                </c:pt>
                <c:pt idx="82">
                  <c:v>12175.5</c:v>
                </c:pt>
                <c:pt idx="83">
                  <c:v>15269.5</c:v>
                </c:pt>
                <c:pt idx="84">
                  <c:v>19524</c:v>
                </c:pt>
                <c:pt idx="85">
                  <c:v>20574</c:v>
                </c:pt>
                <c:pt idx="86">
                  <c:v>22118.5</c:v>
                </c:pt>
                <c:pt idx="87">
                  <c:v>22163</c:v>
                </c:pt>
                <c:pt idx="88">
                  <c:v>22266</c:v>
                </c:pt>
                <c:pt idx="89">
                  <c:v>22355</c:v>
                </c:pt>
                <c:pt idx="90">
                  <c:v>22355</c:v>
                </c:pt>
                <c:pt idx="91">
                  <c:v>22355</c:v>
                </c:pt>
                <c:pt idx="92">
                  <c:v>23185</c:v>
                </c:pt>
                <c:pt idx="93">
                  <c:v>23235</c:v>
                </c:pt>
                <c:pt idx="94">
                  <c:v>23235</c:v>
                </c:pt>
                <c:pt idx="95">
                  <c:v>23257.5</c:v>
                </c:pt>
                <c:pt idx="96">
                  <c:v>23486</c:v>
                </c:pt>
                <c:pt idx="97">
                  <c:v>23723</c:v>
                </c:pt>
                <c:pt idx="98">
                  <c:v>24346</c:v>
                </c:pt>
                <c:pt idx="99">
                  <c:v>24346</c:v>
                </c:pt>
                <c:pt idx="100">
                  <c:v>24346</c:v>
                </c:pt>
                <c:pt idx="101">
                  <c:v>24438</c:v>
                </c:pt>
                <c:pt idx="102">
                  <c:v>24505</c:v>
                </c:pt>
                <c:pt idx="103">
                  <c:v>24505</c:v>
                </c:pt>
                <c:pt idx="104">
                  <c:v>24505</c:v>
                </c:pt>
                <c:pt idx="105">
                  <c:v>24642</c:v>
                </c:pt>
                <c:pt idx="106">
                  <c:v>25362.5</c:v>
                </c:pt>
                <c:pt idx="107">
                  <c:v>25385</c:v>
                </c:pt>
                <c:pt idx="108">
                  <c:v>25410</c:v>
                </c:pt>
                <c:pt idx="109">
                  <c:v>25504.5</c:v>
                </c:pt>
                <c:pt idx="110">
                  <c:v>26312</c:v>
                </c:pt>
                <c:pt idx="111">
                  <c:v>26348</c:v>
                </c:pt>
                <c:pt idx="112">
                  <c:v>26348</c:v>
                </c:pt>
                <c:pt idx="113">
                  <c:v>26388</c:v>
                </c:pt>
                <c:pt idx="114">
                  <c:v>26451</c:v>
                </c:pt>
                <c:pt idx="115">
                  <c:v>26451</c:v>
                </c:pt>
                <c:pt idx="116">
                  <c:v>26699.5</c:v>
                </c:pt>
                <c:pt idx="117">
                  <c:v>27459</c:v>
                </c:pt>
                <c:pt idx="118">
                  <c:v>27459</c:v>
                </c:pt>
                <c:pt idx="119">
                  <c:v>27459</c:v>
                </c:pt>
                <c:pt idx="120">
                  <c:v>27640.5</c:v>
                </c:pt>
                <c:pt idx="121">
                  <c:v>27766</c:v>
                </c:pt>
                <c:pt idx="122">
                  <c:v>28468</c:v>
                </c:pt>
                <c:pt idx="123">
                  <c:v>30280.5</c:v>
                </c:pt>
                <c:pt idx="124">
                  <c:v>31405.5</c:v>
                </c:pt>
              </c:numCache>
            </c:numRef>
          </c:xVal>
          <c:yVal>
            <c:numRef>
              <c:f>'Active 1'!$H$21:$H$989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F5-4D44-B309-6E7A09A38778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  <c:pt idx="29">
                    <c:v>8.0000000000000004E-4</c:v>
                  </c:pt>
                  <c:pt idx="30">
                    <c:v>1E-3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2.0000000000000001E-4</c:v>
                  </c:pt>
                  <c:pt idx="34">
                    <c:v>3.2000000000000002E-3</c:v>
                  </c:pt>
                  <c:pt idx="35">
                    <c:v>2.2000000000000001E-3</c:v>
                  </c:pt>
                  <c:pt idx="36">
                    <c:v>1E-4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1.9E-3</c:v>
                  </c:pt>
                  <c:pt idx="42">
                    <c:v>1.4E-3</c:v>
                  </c:pt>
                  <c:pt idx="43">
                    <c:v>4.4999999999999997E-3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5.0000000000000001E-4</c:v>
                  </c:pt>
                  <c:pt idx="47">
                    <c:v>5.0000000000000001E-3</c:v>
                  </c:pt>
                  <c:pt idx="48">
                    <c:v>2.9999999999999997E-4</c:v>
                  </c:pt>
                  <c:pt idx="49">
                    <c:v>5.9999999999999995E-4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1.8E-3</c:v>
                  </c:pt>
                  <c:pt idx="55">
                    <c:v>2E-3</c:v>
                  </c:pt>
                  <c:pt idx="56">
                    <c:v>8.9999999999999998E-4</c:v>
                  </c:pt>
                  <c:pt idx="57">
                    <c:v>5.0000000000000001E-4</c:v>
                  </c:pt>
                  <c:pt idx="58">
                    <c:v>2.0000000000000001E-4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8.9999999999999998E-4</c:v>
                  </c:pt>
                  <c:pt idx="62">
                    <c:v>6.9999999999999999E-4</c:v>
                  </c:pt>
                  <c:pt idx="63">
                    <c:v>4.1000000000000003E-3</c:v>
                  </c:pt>
                  <c:pt idx="64">
                    <c:v>1.5E-3</c:v>
                  </c:pt>
                  <c:pt idx="65">
                    <c:v>2.0000000000000001E-4</c:v>
                  </c:pt>
                  <c:pt idx="66">
                    <c:v>5.8999999999999999E-3</c:v>
                  </c:pt>
                  <c:pt idx="67">
                    <c:v>2.7000000000000001E-3</c:v>
                  </c:pt>
                  <c:pt idx="68">
                    <c:v>2.0000000000000001E-4</c:v>
                  </c:pt>
                  <c:pt idx="69">
                    <c:v>1E-3</c:v>
                  </c:pt>
                  <c:pt idx="70">
                    <c:v>2.0000000000000001E-4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4.0000000000000002E-4</c:v>
                  </c:pt>
                  <c:pt idx="84">
                    <c:v>0</c:v>
                  </c:pt>
                  <c:pt idx="85">
                    <c:v>0</c:v>
                  </c:pt>
                  <c:pt idx="86">
                    <c:v>2.0000000000000001E-4</c:v>
                  </c:pt>
                  <c:pt idx="87">
                    <c:v>2.0000000000000001E-4</c:v>
                  </c:pt>
                  <c:pt idx="88">
                    <c:v>0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2.0000000000000001E-4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5.0000000000000001E-4</c:v>
                  </c:pt>
                  <c:pt idx="95">
                    <c:v>5.9999999999999995E-4</c:v>
                  </c:pt>
                  <c:pt idx="96">
                    <c:v>2.0000000000000001E-4</c:v>
                  </c:pt>
                  <c:pt idx="97">
                    <c:v>0</c:v>
                  </c:pt>
                  <c:pt idx="98">
                    <c:v>5.0000000000000001E-4</c:v>
                  </c:pt>
                  <c:pt idx="99">
                    <c:v>4.6999999999999999E-4</c:v>
                  </c:pt>
                  <c:pt idx="100">
                    <c:v>0</c:v>
                  </c:pt>
                  <c:pt idx="101">
                    <c:v>5.9999999999999995E-4</c:v>
                  </c:pt>
                  <c:pt idx="102">
                    <c:v>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1.6000000000000001E-3</c:v>
                  </c:pt>
                  <c:pt idx="106">
                    <c:v>1E-4</c:v>
                  </c:pt>
                  <c:pt idx="107">
                    <c:v>1E-3</c:v>
                  </c:pt>
                  <c:pt idx="108">
                    <c:v>2.9999999999999997E-4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2.9999999999999997E-4</c:v>
                  </c:pt>
                  <c:pt idx="112">
                    <c:v>5.0000000000000001E-4</c:v>
                  </c:pt>
                  <c:pt idx="113">
                    <c:v>2.9999999999999997E-4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5.9999999999999995E-4</c:v>
                  </c:pt>
                  <c:pt idx="117">
                    <c:v>2.9999999999999997E-4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8.0000000000000004E-4</c:v>
                  </c:pt>
                  <c:pt idx="121">
                    <c:v>6.9999999999999999E-4</c:v>
                  </c:pt>
                  <c:pt idx="122">
                    <c:v>2.9999999999999997E-4</c:v>
                  </c:pt>
                  <c:pt idx="123">
                    <c:v>4.0000000000000002E-4</c:v>
                  </c:pt>
                  <c:pt idx="124">
                    <c:v>2.0000000000000001E-4</c:v>
                  </c:pt>
                </c:numCache>
              </c:numRef>
            </c:plus>
            <c:minus>
              <c:numRef>
                <c:f>'Active 1'!$D$21:$D$989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  <c:pt idx="29">
                    <c:v>8.0000000000000004E-4</c:v>
                  </c:pt>
                  <c:pt idx="30">
                    <c:v>1E-3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2.0000000000000001E-4</c:v>
                  </c:pt>
                  <c:pt idx="34">
                    <c:v>3.2000000000000002E-3</c:v>
                  </c:pt>
                  <c:pt idx="35">
                    <c:v>2.2000000000000001E-3</c:v>
                  </c:pt>
                  <c:pt idx="36">
                    <c:v>1E-4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1.9E-3</c:v>
                  </c:pt>
                  <c:pt idx="42">
                    <c:v>1.4E-3</c:v>
                  </c:pt>
                  <c:pt idx="43">
                    <c:v>4.4999999999999997E-3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5.0000000000000001E-4</c:v>
                  </c:pt>
                  <c:pt idx="47">
                    <c:v>5.0000000000000001E-3</c:v>
                  </c:pt>
                  <c:pt idx="48">
                    <c:v>2.9999999999999997E-4</c:v>
                  </c:pt>
                  <c:pt idx="49">
                    <c:v>5.9999999999999995E-4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1.8E-3</c:v>
                  </c:pt>
                  <c:pt idx="55">
                    <c:v>2E-3</c:v>
                  </c:pt>
                  <c:pt idx="56">
                    <c:v>8.9999999999999998E-4</c:v>
                  </c:pt>
                  <c:pt idx="57">
                    <c:v>5.0000000000000001E-4</c:v>
                  </c:pt>
                  <c:pt idx="58">
                    <c:v>2.0000000000000001E-4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8.9999999999999998E-4</c:v>
                  </c:pt>
                  <c:pt idx="62">
                    <c:v>6.9999999999999999E-4</c:v>
                  </c:pt>
                  <c:pt idx="63">
                    <c:v>4.1000000000000003E-3</c:v>
                  </c:pt>
                  <c:pt idx="64">
                    <c:v>1.5E-3</c:v>
                  </c:pt>
                  <c:pt idx="65">
                    <c:v>2.0000000000000001E-4</c:v>
                  </c:pt>
                  <c:pt idx="66">
                    <c:v>5.8999999999999999E-3</c:v>
                  </c:pt>
                  <c:pt idx="67">
                    <c:v>2.7000000000000001E-3</c:v>
                  </c:pt>
                  <c:pt idx="68">
                    <c:v>2.0000000000000001E-4</c:v>
                  </c:pt>
                  <c:pt idx="69">
                    <c:v>1E-3</c:v>
                  </c:pt>
                  <c:pt idx="70">
                    <c:v>2.0000000000000001E-4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4.0000000000000002E-4</c:v>
                  </c:pt>
                  <c:pt idx="84">
                    <c:v>0</c:v>
                  </c:pt>
                  <c:pt idx="85">
                    <c:v>0</c:v>
                  </c:pt>
                  <c:pt idx="86">
                    <c:v>2.0000000000000001E-4</c:v>
                  </c:pt>
                  <c:pt idx="87">
                    <c:v>2.0000000000000001E-4</c:v>
                  </c:pt>
                  <c:pt idx="88">
                    <c:v>0</c:v>
                  </c:pt>
                  <c:pt idx="89">
                    <c:v>4.0000000000000002E-4</c:v>
                  </c:pt>
                  <c:pt idx="90">
                    <c:v>4.0000000000000002E-4</c:v>
                  </c:pt>
                  <c:pt idx="91">
                    <c:v>2.0000000000000001E-4</c:v>
                  </c:pt>
                  <c:pt idx="92">
                    <c:v>2.9999999999999997E-4</c:v>
                  </c:pt>
                  <c:pt idx="93">
                    <c:v>2.9999999999999997E-4</c:v>
                  </c:pt>
                  <c:pt idx="94">
                    <c:v>5.0000000000000001E-4</c:v>
                  </c:pt>
                  <c:pt idx="95">
                    <c:v>5.9999999999999995E-4</c:v>
                  </c:pt>
                  <c:pt idx="96">
                    <c:v>2.0000000000000001E-4</c:v>
                  </c:pt>
                  <c:pt idx="97">
                    <c:v>0</c:v>
                  </c:pt>
                  <c:pt idx="98">
                    <c:v>5.0000000000000001E-4</c:v>
                  </c:pt>
                  <c:pt idx="99">
                    <c:v>4.6999999999999999E-4</c:v>
                  </c:pt>
                  <c:pt idx="100">
                    <c:v>0</c:v>
                  </c:pt>
                  <c:pt idx="101">
                    <c:v>5.9999999999999995E-4</c:v>
                  </c:pt>
                  <c:pt idx="102">
                    <c:v>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1.6000000000000001E-3</c:v>
                  </c:pt>
                  <c:pt idx="106">
                    <c:v>1E-4</c:v>
                  </c:pt>
                  <c:pt idx="107">
                    <c:v>1E-3</c:v>
                  </c:pt>
                  <c:pt idx="108">
                    <c:v>2.9999999999999997E-4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2.9999999999999997E-4</c:v>
                  </c:pt>
                  <c:pt idx="112">
                    <c:v>5.0000000000000001E-4</c:v>
                  </c:pt>
                  <c:pt idx="113">
                    <c:v>2.9999999999999997E-4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5.9999999999999995E-4</c:v>
                  </c:pt>
                  <c:pt idx="117">
                    <c:v>2.9999999999999997E-4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8.0000000000000004E-4</c:v>
                  </c:pt>
                  <c:pt idx="121">
                    <c:v>6.9999999999999999E-4</c:v>
                  </c:pt>
                  <c:pt idx="122">
                    <c:v>2.9999999999999997E-4</c:v>
                  </c:pt>
                  <c:pt idx="123">
                    <c:v>4.0000000000000002E-4</c:v>
                  </c:pt>
                  <c:pt idx="1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15408.5</c:v>
                </c:pt>
                <c:pt idx="22">
                  <c:v>15428</c:v>
                </c:pt>
                <c:pt idx="23">
                  <c:v>15514.5</c:v>
                </c:pt>
                <c:pt idx="24">
                  <c:v>15525.5</c:v>
                </c:pt>
                <c:pt idx="25">
                  <c:v>15570</c:v>
                </c:pt>
                <c:pt idx="26">
                  <c:v>16143</c:v>
                </c:pt>
                <c:pt idx="27">
                  <c:v>16341</c:v>
                </c:pt>
                <c:pt idx="28">
                  <c:v>16385.5</c:v>
                </c:pt>
                <c:pt idx="29">
                  <c:v>16408</c:v>
                </c:pt>
                <c:pt idx="30">
                  <c:v>16436</c:v>
                </c:pt>
                <c:pt idx="31">
                  <c:v>16454</c:v>
                </c:pt>
                <c:pt idx="32">
                  <c:v>16466.5</c:v>
                </c:pt>
                <c:pt idx="33">
                  <c:v>16609.5</c:v>
                </c:pt>
                <c:pt idx="34">
                  <c:v>17254</c:v>
                </c:pt>
                <c:pt idx="35">
                  <c:v>17458</c:v>
                </c:pt>
                <c:pt idx="36">
                  <c:v>17488.5</c:v>
                </c:pt>
                <c:pt idx="37">
                  <c:v>17491.5</c:v>
                </c:pt>
                <c:pt idx="38">
                  <c:v>17497</c:v>
                </c:pt>
                <c:pt idx="39">
                  <c:v>17541.5</c:v>
                </c:pt>
                <c:pt idx="40">
                  <c:v>18189.5</c:v>
                </c:pt>
                <c:pt idx="41">
                  <c:v>18214.5</c:v>
                </c:pt>
                <c:pt idx="42">
                  <c:v>18215</c:v>
                </c:pt>
                <c:pt idx="43">
                  <c:v>18251</c:v>
                </c:pt>
                <c:pt idx="44">
                  <c:v>18267.5</c:v>
                </c:pt>
                <c:pt idx="45">
                  <c:v>19041.5</c:v>
                </c:pt>
                <c:pt idx="46">
                  <c:v>19284</c:v>
                </c:pt>
                <c:pt idx="47">
                  <c:v>19312</c:v>
                </c:pt>
                <c:pt idx="48">
                  <c:v>19365</c:v>
                </c:pt>
                <c:pt idx="49">
                  <c:v>19451.5</c:v>
                </c:pt>
                <c:pt idx="50">
                  <c:v>19493.5</c:v>
                </c:pt>
                <c:pt idx="51">
                  <c:v>20162</c:v>
                </c:pt>
                <c:pt idx="52">
                  <c:v>20191.5</c:v>
                </c:pt>
                <c:pt idx="53">
                  <c:v>20239</c:v>
                </c:pt>
                <c:pt idx="54">
                  <c:v>20252.5</c:v>
                </c:pt>
                <c:pt idx="55">
                  <c:v>20264</c:v>
                </c:pt>
                <c:pt idx="56">
                  <c:v>20289</c:v>
                </c:pt>
                <c:pt idx="57">
                  <c:v>20289</c:v>
                </c:pt>
                <c:pt idx="58">
                  <c:v>20322.5</c:v>
                </c:pt>
                <c:pt idx="59">
                  <c:v>20615.5</c:v>
                </c:pt>
                <c:pt idx="60">
                  <c:v>21216</c:v>
                </c:pt>
                <c:pt idx="61">
                  <c:v>21291.5</c:v>
                </c:pt>
                <c:pt idx="62">
                  <c:v>21291.5</c:v>
                </c:pt>
                <c:pt idx="63">
                  <c:v>21314</c:v>
                </c:pt>
                <c:pt idx="64">
                  <c:v>21484</c:v>
                </c:pt>
                <c:pt idx="65">
                  <c:v>22275.5</c:v>
                </c:pt>
                <c:pt idx="66">
                  <c:v>22277</c:v>
                </c:pt>
                <c:pt idx="67">
                  <c:v>22305</c:v>
                </c:pt>
                <c:pt idx="68">
                  <c:v>23255.5</c:v>
                </c:pt>
                <c:pt idx="69">
                  <c:v>23294.5</c:v>
                </c:pt>
                <c:pt idx="70">
                  <c:v>24274.5</c:v>
                </c:pt>
                <c:pt idx="71">
                  <c:v>2132</c:v>
                </c:pt>
                <c:pt idx="72">
                  <c:v>2132</c:v>
                </c:pt>
                <c:pt idx="73">
                  <c:v>2243.5</c:v>
                </c:pt>
                <c:pt idx="74">
                  <c:v>2243.5</c:v>
                </c:pt>
                <c:pt idx="75">
                  <c:v>2355</c:v>
                </c:pt>
                <c:pt idx="76">
                  <c:v>2355</c:v>
                </c:pt>
                <c:pt idx="77">
                  <c:v>2914</c:v>
                </c:pt>
                <c:pt idx="78">
                  <c:v>2914</c:v>
                </c:pt>
                <c:pt idx="79">
                  <c:v>3235</c:v>
                </c:pt>
                <c:pt idx="80">
                  <c:v>3235</c:v>
                </c:pt>
                <c:pt idx="81">
                  <c:v>5206</c:v>
                </c:pt>
                <c:pt idx="82">
                  <c:v>12175.5</c:v>
                </c:pt>
                <c:pt idx="83">
                  <c:v>15269.5</c:v>
                </c:pt>
                <c:pt idx="84">
                  <c:v>19524</c:v>
                </c:pt>
                <c:pt idx="85">
                  <c:v>20574</c:v>
                </c:pt>
                <c:pt idx="86">
                  <c:v>22118.5</c:v>
                </c:pt>
                <c:pt idx="87">
                  <c:v>22163</c:v>
                </c:pt>
                <c:pt idx="88">
                  <c:v>22266</c:v>
                </c:pt>
                <c:pt idx="89">
                  <c:v>22355</c:v>
                </c:pt>
                <c:pt idx="90">
                  <c:v>22355</c:v>
                </c:pt>
                <c:pt idx="91">
                  <c:v>22355</c:v>
                </c:pt>
                <c:pt idx="92">
                  <c:v>23185</c:v>
                </c:pt>
                <c:pt idx="93">
                  <c:v>23235</c:v>
                </c:pt>
                <c:pt idx="94">
                  <c:v>23235</c:v>
                </c:pt>
                <c:pt idx="95">
                  <c:v>23257.5</c:v>
                </c:pt>
                <c:pt idx="96">
                  <c:v>23486</c:v>
                </c:pt>
                <c:pt idx="97">
                  <c:v>23723</c:v>
                </c:pt>
                <c:pt idx="98">
                  <c:v>24346</c:v>
                </c:pt>
                <c:pt idx="99">
                  <c:v>24346</c:v>
                </c:pt>
                <c:pt idx="100">
                  <c:v>24346</c:v>
                </c:pt>
                <c:pt idx="101">
                  <c:v>24438</c:v>
                </c:pt>
                <c:pt idx="102">
                  <c:v>24505</c:v>
                </c:pt>
                <c:pt idx="103">
                  <c:v>24505</c:v>
                </c:pt>
                <c:pt idx="104">
                  <c:v>24505</c:v>
                </c:pt>
                <c:pt idx="105">
                  <c:v>24642</c:v>
                </c:pt>
                <c:pt idx="106">
                  <c:v>25362.5</c:v>
                </c:pt>
                <c:pt idx="107">
                  <c:v>25385</c:v>
                </c:pt>
                <c:pt idx="108">
                  <c:v>25410</c:v>
                </c:pt>
                <c:pt idx="109">
                  <c:v>25504.5</c:v>
                </c:pt>
                <c:pt idx="110">
                  <c:v>26312</c:v>
                </c:pt>
                <c:pt idx="111">
                  <c:v>26348</c:v>
                </c:pt>
                <c:pt idx="112">
                  <c:v>26348</c:v>
                </c:pt>
                <c:pt idx="113">
                  <c:v>26388</c:v>
                </c:pt>
                <c:pt idx="114">
                  <c:v>26451</c:v>
                </c:pt>
                <c:pt idx="115">
                  <c:v>26451</c:v>
                </c:pt>
                <c:pt idx="116">
                  <c:v>26699.5</c:v>
                </c:pt>
                <c:pt idx="117">
                  <c:v>27459</c:v>
                </c:pt>
                <c:pt idx="118">
                  <c:v>27459</c:v>
                </c:pt>
                <c:pt idx="119">
                  <c:v>27459</c:v>
                </c:pt>
                <c:pt idx="120">
                  <c:v>27640.5</c:v>
                </c:pt>
                <c:pt idx="121">
                  <c:v>27766</c:v>
                </c:pt>
                <c:pt idx="122">
                  <c:v>28468</c:v>
                </c:pt>
                <c:pt idx="123">
                  <c:v>30280.5</c:v>
                </c:pt>
                <c:pt idx="124">
                  <c:v>31405.5</c:v>
                </c:pt>
              </c:numCache>
            </c:numRef>
          </c:xVal>
          <c:yVal>
            <c:numRef>
              <c:f>'Active 1'!$I$21:$I$989</c:f>
              <c:numCache>
                <c:formatCode>General</c:formatCode>
                <c:ptCount val="969"/>
                <c:pt idx="68">
                  <c:v>9.1639999955077656E-3</c:v>
                </c:pt>
                <c:pt idx="69">
                  <c:v>9.4359999930020422E-3</c:v>
                </c:pt>
                <c:pt idx="71">
                  <c:v>-8.6400000145658851E-4</c:v>
                </c:pt>
                <c:pt idx="72">
                  <c:v>-7.6400000398280099E-4</c:v>
                </c:pt>
                <c:pt idx="73">
                  <c:v>-1.7120000047725625E-3</c:v>
                </c:pt>
                <c:pt idx="74">
                  <c:v>6.8800000008195639E-4</c:v>
                </c:pt>
                <c:pt idx="75">
                  <c:v>-1.3600000020232983E-3</c:v>
                </c:pt>
                <c:pt idx="76">
                  <c:v>-1.1599999997997656E-3</c:v>
                </c:pt>
                <c:pt idx="77">
                  <c:v>-3.328000006149523E-3</c:v>
                </c:pt>
                <c:pt idx="78">
                  <c:v>-7.2800000634742901E-4</c:v>
                </c:pt>
                <c:pt idx="79">
                  <c:v>-3.7200000078883022E-3</c:v>
                </c:pt>
                <c:pt idx="80">
                  <c:v>1.2799999967683107E-3</c:v>
                </c:pt>
                <c:pt idx="81">
                  <c:v>-1.1312000002362765E-2</c:v>
                </c:pt>
                <c:pt idx="82">
                  <c:v>-2.3676000004343223E-2</c:v>
                </c:pt>
                <c:pt idx="84">
                  <c:v>-9.4480000043404289E-3</c:v>
                </c:pt>
                <c:pt idx="85">
                  <c:v>-1.7448000005970243E-2</c:v>
                </c:pt>
                <c:pt idx="88">
                  <c:v>1.2679999927058816E-3</c:v>
                </c:pt>
                <c:pt idx="97">
                  <c:v>8.7039999998523854E-3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F5-4D44-B309-6E7A09A38778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</c:numCache>
              </c:numRef>
            </c:plus>
            <c:minus>
              <c:numRef>
                <c:f>'Active 1'!$D$21:$D$49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15408.5</c:v>
                </c:pt>
                <c:pt idx="22">
                  <c:v>15428</c:v>
                </c:pt>
                <c:pt idx="23">
                  <c:v>15514.5</c:v>
                </c:pt>
                <c:pt idx="24">
                  <c:v>15525.5</c:v>
                </c:pt>
                <c:pt idx="25">
                  <c:v>15570</c:v>
                </c:pt>
                <c:pt idx="26">
                  <c:v>16143</c:v>
                </c:pt>
                <c:pt idx="27">
                  <c:v>16341</c:v>
                </c:pt>
                <c:pt idx="28">
                  <c:v>16385.5</c:v>
                </c:pt>
                <c:pt idx="29">
                  <c:v>16408</c:v>
                </c:pt>
                <c:pt idx="30">
                  <c:v>16436</c:v>
                </c:pt>
                <c:pt idx="31">
                  <c:v>16454</c:v>
                </c:pt>
                <c:pt idx="32">
                  <c:v>16466.5</c:v>
                </c:pt>
                <c:pt idx="33">
                  <c:v>16609.5</c:v>
                </c:pt>
                <c:pt idx="34">
                  <c:v>17254</c:v>
                </c:pt>
                <c:pt idx="35">
                  <c:v>17458</c:v>
                </c:pt>
                <c:pt idx="36">
                  <c:v>17488.5</c:v>
                </c:pt>
                <c:pt idx="37">
                  <c:v>17491.5</c:v>
                </c:pt>
                <c:pt idx="38">
                  <c:v>17497</c:v>
                </c:pt>
                <c:pt idx="39">
                  <c:v>17541.5</c:v>
                </c:pt>
                <c:pt idx="40">
                  <c:v>18189.5</c:v>
                </c:pt>
                <c:pt idx="41">
                  <c:v>18214.5</c:v>
                </c:pt>
                <c:pt idx="42">
                  <c:v>18215</c:v>
                </c:pt>
                <c:pt idx="43">
                  <c:v>18251</c:v>
                </c:pt>
                <c:pt idx="44">
                  <c:v>18267.5</c:v>
                </c:pt>
                <c:pt idx="45">
                  <c:v>19041.5</c:v>
                </c:pt>
                <c:pt idx="46">
                  <c:v>19284</c:v>
                </c:pt>
                <c:pt idx="47">
                  <c:v>19312</c:v>
                </c:pt>
                <c:pt idx="48">
                  <c:v>19365</c:v>
                </c:pt>
                <c:pt idx="49">
                  <c:v>19451.5</c:v>
                </c:pt>
                <c:pt idx="50">
                  <c:v>19493.5</c:v>
                </c:pt>
                <c:pt idx="51">
                  <c:v>20162</c:v>
                </c:pt>
                <c:pt idx="52">
                  <c:v>20191.5</c:v>
                </c:pt>
                <c:pt idx="53">
                  <c:v>20239</c:v>
                </c:pt>
                <c:pt idx="54">
                  <c:v>20252.5</c:v>
                </c:pt>
                <c:pt idx="55">
                  <c:v>20264</c:v>
                </c:pt>
                <c:pt idx="56">
                  <c:v>20289</c:v>
                </c:pt>
                <c:pt idx="57">
                  <c:v>20289</c:v>
                </c:pt>
                <c:pt idx="58">
                  <c:v>20322.5</c:v>
                </c:pt>
                <c:pt idx="59">
                  <c:v>20615.5</c:v>
                </c:pt>
                <c:pt idx="60">
                  <c:v>21216</c:v>
                </c:pt>
                <c:pt idx="61">
                  <c:v>21291.5</c:v>
                </c:pt>
                <c:pt idx="62">
                  <c:v>21291.5</c:v>
                </c:pt>
                <c:pt idx="63">
                  <c:v>21314</c:v>
                </c:pt>
                <c:pt idx="64">
                  <c:v>21484</c:v>
                </c:pt>
                <c:pt idx="65">
                  <c:v>22275.5</c:v>
                </c:pt>
                <c:pt idx="66">
                  <c:v>22277</c:v>
                </c:pt>
                <c:pt idx="67">
                  <c:v>22305</c:v>
                </c:pt>
                <c:pt idx="68">
                  <c:v>23255.5</c:v>
                </c:pt>
                <c:pt idx="69">
                  <c:v>23294.5</c:v>
                </c:pt>
                <c:pt idx="70">
                  <c:v>24274.5</c:v>
                </c:pt>
                <c:pt idx="71">
                  <c:v>2132</c:v>
                </c:pt>
                <c:pt idx="72">
                  <c:v>2132</c:v>
                </c:pt>
                <c:pt idx="73">
                  <c:v>2243.5</c:v>
                </c:pt>
                <c:pt idx="74">
                  <c:v>2243.5</c:v>
                </c:pt>
                <c:pt idx="75">
                  <c:v>2355</c:v>
                </c:pt>
                <c:pt idx="76">
                  <c:v>2355</c:v>
                </c:pt>
                <c:pt idx="77">
                  <c:v>2914</c:v>
                </c:pt>
                <c:pt idx="78">
                  <c:v>2914</c:v>
                </c:pt>
                <c:pt idx="79">
                  <c:v>3235</c:v>
                </c:pt>
                <c:pt idx="80">
                  <c:v>3235</c:v>
                </c:pt>
                <c:pt idx="81">
                  <c:v>5206</c:v>
                </c:pt>
                <c:pt idx="82">
                  <c:v>12175.5</c:v>
                </c:pt>
                <c:pt idx="83">
                  <c:v>15269.5</c:v>
                </c:pt>
                <c:pt idx="84">
                  <c:v>19524</c:v>
                </c:pt>
                <c:pt idx="85">
                  <c:v>20574</c:v>
                </c:pt>
                <c:pt idx="86">
                  <c:v>22118.5</c:v>
                </c:pt>
                <c:pt idx="87">
                  <c:v>22163</c:v>
                </c:pt>
                <c:pt idx="88">
                  <c:v>22266</c:v>
                </c:pt>
                <c:pt idx="89">
                  <c:v>22355</c:v>
                </c:pt>
                <c:pt idx="90">
                  <c:v>22355</c:v>
                </c:pt>
                <c:pt idx="91">
                  <c:v>22355</c:v>
                </c:pt>
                <c:pt idx="92">
                  <c:v>23185</c:v>
                </c:pt>
                <c:pt idx="93">
                  <c:v>23235</c:v>
                </c:pt>
                <c:pt idx="94">
                  <c:v>23235</c:v>
                </c:pt>
                <c:pt idx="95">
                  <c:v>23257.5</c:v>
                </c:pt>
                <c:pt idx="96">
                  <c:v>23486</c:v>
                </c:pt>
                <c:pt idx="97">
                  <c:v>23723</c:v>
                </c:pt>
                <c:pt idx="98">
                  <c:v>24346</c:v>
                </c:pt>
                <c:pt idx="99">
                  <c:v>24346</c:v>
                </c:pt>
                <c:pt idx="100">
                  <c:v>24346</c:v>
                </c:pt>
                <c:pt idx="101">
                  <c:v>24438</c:v>
                </c:pt>
                <c:pt idx="102">
                  <c:v>24505</c:v>
                </c:pt>
                <c:pt idx="103">
                  <c:v>24505</c:v>
                </c:pt>
                <c:pt idx="104">
                  <c:v>24505</c:v>
                </c:pt>
                <c:pt idx="105">
                  <c:v>24642</c:v>
                </c:pt>
                <c:pt idx="106">
                  <c:v>25362.5</c:v>
                </c:pt>
                <c:pt idx="107">
                  <c:v>25385</c:v>
                </c:pt>
                <c:pt idx="108">
                  <c:v>25410</c:v>
                </c:pt>
                <c:pt idx="109">
                  <c:v>25504.5</c:v>
                </c:pt>
                <c:pt idx="110">
                  <c:v>26312</c:v>
                </c:pt>
                <c:pt idx="111">
                  <c:v>26348</c:v>
                </c:pt>
                <c:pt idx="112">
                  <c:v>26348</c:v>
                </c:pt>
                <c:pt idx="113">
                  <c:v>26388</c:v>
                </c:pt>
                <c:pt idx="114">
                  <c:v>26451</c:v>
                </c:pt>
                <c:pt idx="115">
                  <c:v>26451</c:v>
                </c:pt>
                <c:pt idx="116">
                  <c:v>26699.5</c:v>
                </c:pt>
                <c:pt idx="117">
                  <c:v>27459</c:v>
                </c:pt>
                <c:pt idx="118">
                  <c:v>27459</c:v>
                </c:pt>
                <c:pt idx="119">
                  <c:v>27459</c:v>
                </c:pt>
                <c:pt idx="120">
                  <c:v>27640.5</c:v>
                </c:pt>
                <c:pt idx="121">
                  <c:v>27766</c:v>
                </c:pt>
                <c:pt idx="122">
                  <c:v>28468</c:v>
                </c:pt>
                <c:pt idx="123">
                  <c:v>30280.5</c:v>
                </c:pt>
                <c:pt idx="124">
                  <c:v>31405.5</c:v>
                </c:pt>
              </c:numCache>
            </c:numRef>
          </c:xVal>
          <c:yVal>
            <c:numRef>
              <c:f>'Active 1'!$J$21:$J$989</c:f>
              <c:numCache>
                <c:formatCode>General</c:formatCode>
                <c:ptCount val="969"/>
                <c:pt idx="0">
                  <c:v>-2.7000000045518391E-3</c:v>
                </c:pt>
                <c:pt idx="1">
                  <c:v>1.919999995152466E-3</c:v>
                </c:pt>
                <c:pt idx="2">
                  <c:v>-1.3600000238511711E-4</c:v>
                </c:pt>
                <c:pt idx="3">
                  <c:v>-2.3720000026514754E-3</c:v>
                </c:pt>
                <c:pt idx="4">
                  <c:v>1.359999951091595E-4</c:v>
                </c:pt>
                <c:pt idx="5">
                  <c:v>0</c:v>
                </c:pt>
                <c:pt idx="6">
                  <c:v>1.2439999991329387E-3</c:v>
                </c:pt>
                <c:pt idx="7">
                  <c:v>-1.0812000000441913E-2</c:v>
                </c:pt>
                <c:pt idx="8">
                  <c:v>-2.2120000001450535E-2</c:v>
                </c:pt>
                <c:pt idx="9">
                  <c:v>-2.4604000005638227E-2</c:v>
                </c:pt>
                <c:pt idx="10">
                  <c:v>-2.3703999999270309E-2</c:v>
                </c:pt>
                <c:pt idx="11">
                  <c:v>-2.4160000000847504E-2</c:v>
                </c:pt>
                <c:pt idx="12">
                  <c:v>-2.5272000006225426E-2</c:v>
                </c:pt>
                <c:pt idx="13">
                  <c:v>-2.2256000003835652E-2</c:v>
                </c:pt>
                <c:pt idx="14">
                  <c:v>-2.4956000001111533E-2</c:v>
                </c:pt>
                <c:pt idx="15">
                  <c:v>-2.5040000000444707E-2</c:v>
                </c:pt>
                <c:pt idx="16">
                  <c:v>-2.7720000005501788E-2</c:v>
                </c:pt>
                <c:pt idx="17">
                  <c:v>-2.699600000778446E-2</c:v>
                </c:pt>
                <c:pt idx="18">
                  <c:v>-2.6087999998708256E-2</c:v>
                </c:pt>
                <c:pt idx="20">
                  <c:v>-1.8196000004536472E-2</c:v>
                </c:pt>
                <c:pt idx="34">
                  <c:v>-2.2907999999006279E-2</c:v>
                </c:pt>
                <c:pt idx="35">
                  <c:v>-1.6516000003321096E-2</c:v>
                </c:pt>
                <c:pt idx="41">
                  <c:v>-1.640400000178488E-2</c:v>
                </c:pt>
                <c:pt idx="42">
                  <c:v>-1.808000000892207E-2</c:v>
                </c:pt>
                <c:pt idx="43">
                  <c:v>-1.495200000499608E-2</c:v>
                </c:pt>
                <c:pt idx="44">
                  <c:v>-1.3760000008915085E-2</c:v>
                </c:pt>
                <c:pt idx="46">
                  <c:v>-1.3268000002426561E-2</c:v>
                </c:pt>
                <c:pt idx="47">
                  <c:v>-6.6240000014659017E-3</c:v>
                </c:pt>
                <c:pt idx="48">
                  <c:v>-7.5800000049639493E-3</c:v>
                </c:pt>
                <c:pt idx="49">
                  <c:v>-3.7280000033206306E-3</c:v>
                </c:pt>
                <c:pt idx="50">
                  <c:v>-1.0312000005797017E-2</c:v>
                </c:pt>
                <c:pt idx="54">
                  <c:v>-3.1800000069779344E-3</c:v>
                </c:pt>
                <c:pt idx="56">
                  <c:v>-8.828000005451031E-3</c:v>
                </c:pt>
                <c:pt idx="63">
                  <c:v>-5.0279999995836988E-3</c:v>
                </c:pt>
                <c:pt idx="64">
                  <c:v>5.3199999820208177E-4</c:v>
                </c:pt>
                <c:pt idx="66">
                  <c:v>3.9599999581696466E-4</c:v>
                </c:pt>
                <c:pt idx="67">
                  <c:v>8.3999999333173037E-4</c:v>
                </c:pt>
                <c:pt idx="105">
                  <c:v>1.4115999998466577E-2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F5-4D44-B309-6E7A09A38778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  <c:pt idx="29">
                    <c:v>8.0000000000000004E-4</c:v>
                  </c:pt>
                  <c:pt idx="30">
                    <c:v>1E-3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2.0000000000000001E-4</c:v>
                  </c:pt>
                  <c:pt idx="34">
                    <c:v>3.2000000000000002E-3</c:v>
                  </c:pt>
                  <c:pt idx="35">
                    <c:v>2.2000000000000001E-3</c:v>
                  </c:pt>
                  <c:pt idx="36">
                    <c:v>1E-4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1.9E-3</c:v>
                  </c:pt>
                  <c:pt idx="42">
                    <c:v>1.4E-3</c:v>
                  </c:pt>
                  <c:pt idx="43">
                    <c:v>4.4999999999999997E-3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5.0000000000000001E-4</c:v>
                  </c:pt>
                  <c:pt idx="47">
                    <c:v>5.0000000000000001E-3</c:v>
                  </c:pt>
                  <c:pt idx="48">
                    <c:v>2.9999999999999997E-4</c:v>
                  </c:pt>
                  <c:pt idx="49">
                    <c:v>5.9999999999999995E-4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1.8E-3</c:v>
                  </c:pt>
                  <c:pt idx="55">
                    <c:v>2E-3</c:v>
                  </c:pt>
                  <c:pt idx="56">
                    <c:v>8.9999999999999998E-4</c:v>
                  </c:pt>
                  <c:pt idx="57">
                    <c:v>5.0000000000000001E-4</c:v>
                  </c:pt>
                  <c:pt idx="58">
                    <c:v>2.0000000000000001E-4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8.9999999999999998E-4</c:v>
                  </c:pt>
                  <c:pt idx="62">
                    <c:v>6.9999999999999999E-4</c:v>
                  </c:pt>
                  <c:pt idx="63">
                    <c:v>4.1000000000000003E-3</c:v>
                  </c:pt>
                  <c:pt idx="64">
                    <c:v>1.5E-3</c:v>
                  </c:pt>
                  <c:pt idx="65">
                    <c:v>2.0000000000000001E-4</c:v>
                  </c:pt>
                  <c:pt idx="66">
                    <c:v>5.8999999999999999E-3</c:v>
                  </c:pt>
                  <c:pt idx="67">
                    <c:v>2.7000000000000001E-3</c:v>
                  </c:pt>
                  <c:pt idx="68">
                    <c:v>2.0000000000000001E-4</c:v>
                  </c:pt>
                  <c:pt idx="69">
                    <c:v>1E-3</c:v>
                  </c:pt>
                  <c:pt idx="70">
                    <c:v>2.0000000000000001E-4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  <c:pt idx="29">
                    <c:v>8.0000000000000004E-4</c:v>
                  </c:pt>
                  <c:pt idx="30">
                    <c:v>1E-3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2.0000000000000001E-4</c:v>
                  </c:pt>
                  <c:pt idx="34">
                    <c:v>3.2000000000000002E-3</c:v>
                  </c:pt>
                  <c:pt idx="35">
                    <c:v>2.2000000000000001E-3</c:v>
                  </c:pt>
                  <c:pt idx="36">
                    <c:v>1E-4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1.9E-3</c:v>
                  </c:pt>
                  <c:pt idx="42">
                    <c:v>1.4E-3</c:v>
                  </c:pt>
                  <c:pt idx="43">
                    <c:v>4.4999999999999997E-3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5.0000000000000001E-4</c:v>
                  </c:pt>
                  <c:pt idx="47">
                    <c:v>5.0000000000000001E-3</c:v>
                  </c:pt>
                  <c:pt idx="48">
                    <c:v>2.9999999999999997E-4</c:v>
                  </c:pt>
                  <c:pt idx="49">
                    <c:v>5.9999999999999995E-4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1.8E-3</c:v>
                  </c:pt>
                  <c:pt idx="55">
                    <c:v>2E-3</c:v>
                  </c:pt>
                  <c:pt idx="56">
                    <c:v>8.9999999999999998E-4</c:v>
                  </c:pt>
                  <c:pt idx="57">
                    <c:v>5.0000000000000001E-4</c:v>
                  </c:pt>
                  <c:pt idx="58">
                    <c:v>2.0000000000000001E-4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8.9999999999999998E-4</c:v>
                  </c:pt>
                  <c:pt idx="62">
                    <c:v>6.9999999999999999E-4</c:v>
                  </c:pt>
                  <c:pt idx="63">
                    <c:v>4.1000000000000003E-3</c:v>
                  </c:pt>
                  <c:pt idx="64">
                    <c:v>1.5E-3</c:v>
                  </c:pt>
                  <c:pt idx="65">
                    <c:v>2.0000000000000001E-4</c:v>
                  </c:pt>
                  <c:pt idx="66">
                    <c:v>5.8999999999999999E-3</c:v>
                  </c:pt>
                  <c:pt idx="67">
                    <c:v>2.7000000000000001E-3</c:v>
                  </c:pt>
                  <c:pt idx="68">
                    <c:v>2.0000000000000001E-4</c:v>
                  </c:pt>
                  <c:pt idx="69">
                    <c:v>1E-3</c:v>
                  </c:pt>
                  <c:pt idx="7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15408.5</c:v>
                </c:pt>
                <c:pt idx="22">
                  <c:v>15428</c:v>
                </c:pt>
                <c:pt idx="23">
                  <c:v>15514.5</c:v>
                </c:pt>
                <c:pt idx="24">
                  <c:v>15525.5</c:v>
                </c:pt>
                <c:pt idx="25">
                  <c:v>15570</c:v>
                </c:pt>
                <c:pt idx="26">
                  <c:v>16143</c:v>
                </c:pt>
                <c:pt idx="27">
                  <c:v>16341</c:v>
                </c:pt>
                <c:pt idx="28">
                  <c:v>16385.5</c:v>
                </c:pt>
                <c:pt idx="29">
                  <c:v>16408</c:v>
                </c:pt>
                <c:pt idx="30">
                  <c:v>16436</c:v>
                </c:pt>
                <c:pt idx="31">
                  <c:v>16454</c:v>
                </c:pt>
                <c:pt idx="32">
                  <c:v>16466.5</c:v>
                </c:pt>
                <c:pt idx="33">
                  <c:v>16609.5</c:v>
                </c:pt>
                <c:pt idx="34">
                  <c:v>17254</c:v>
                </c:pt>
                <c:pt idx="35">
                  <c:v>17458</c:v>
                </c:pt>
                <c:pt idx="36">
                  <c:v>17488.5</c:v>
                </c:pt>
                <c:pt idx="37">
                  <c:v>17491.5</c:v>
                </c:pt>
                <c:pt idx="38">
                  <c:v>17497</c:v>
                </c:pt>
                <c:pt idx="39">
                  <c:v>17541.5</c:v>
                </c:pt>
                <c:pt idx="40">
                  <c:v>18189.5</c:v>
                </c:pt>
                <c:pt idx="41">
                  <c:v>18214.5</c:v>
                </c:pt>
                <c:pt idx="42">
                  <c:v>18215</c:v>
                </c:pt>
                <c:pt idx="43">
                  <c:v>18251</c:v>
                </c:pt>
                <c:pt idx="44">
                  <c:v>18267.5</c:v>
                </c:pt>
                <c:pt idx="45">
                  <c:v>19041.5</c:v>
                </c:pt>
                <c:pt idx="46">
                  <c:v>19284</c:v>
                </c:pt>
                <c:pt idx="47">
                  <c:v>19312</c:v>
                </c:pt>
                <c:pt idx="48">
                  <c:v>19365</c:v>
                </c:pt>
                <c:pt idx="49">
                  <c:v>19451.5</c:v>
                </c:pt>
                <c:pt idx="50">
                  <c:v>19493.5</c:v>
                </c:pt>
                <c:pt idx="51">
                  <c:v>20162</c:v>
                </c:pt>
                <c:pt idx="52">
                  <c:v>20191.5</c:v>
                </c:pt>
                <c:pt idx="53">
                  <c:v>20239</c:v>
                </c:pt>
                <c:pt idx="54">
                  <c:v>20252.5</c:v>
                </c:pt>
                <c:pt idx="55">
                  <c:v>20264</c:v>
                </c:pt>
                <c:pt idx="56">
                  <c:v>20289</c:v>
                </c:pt>
                <c:pt idx="57">
                  <c:v>20289</c:v>
                </c:pt>
                <c:pt idx="58">
                  <c:v>20322.5</c:v>
                </c:pt>
                <c:pt idx="59">
                  <c:v>20615.5</c:v>
                </c:pt>
                <c:pt idx="60">
                  <c:v>21216</c:v>
                </c:pt>
                <c:pt idx="61">
                  <c:v>21291.5</c:v>
                </c:pt>
                <c:pt idx="62">
                  <c:v>21291.5</c:v>
                </c:pt>
                <c:pt idx="63">
                  <c:v>21314</c:v>
                </c:pt>
                <c:pt idx="64">
                  <c:v>21484</c:v>
                </c:pt>
                <c:pt idx="65">
                  <c:v>22275.5</c:v>
                </c:pt>
                <c:pt idx="66">
                  <c:v>22277</c:v>
                </c:pt>
                <c:pt idx="67">
                  <c:v>22305</c:v>
                </c:pt>
                <c:pt idx="68">
                  <c:v>23255.5</c:v>
                </c:pt>
                <c:pt idx="69">
                  <c:v>23294.5</c:v>
                </c:pt>
                <c:pt idx="70">
                  <c:v>24274.5</c:v>
                </c:pt>
                <c:pt idx="71">
                  <c:v>2132</c:v>
                </c:pt>
                <c:pt idx="72">
                  <c:v>2132</c:v>
                </c:pt>
                <c:pt idx="73">
                  <c:v>2243.5</c:v>
                </c:pt>
                <c:pt idx="74">
                  <c:v>2243.5</c:v>
                </c:pt>
                <c:pt idx="75">
                  <c:v>2355</c:v>
                </c:pt>
                <c:pt idx="76">
                  <c:v>2355</c:v>
                </c:pt>
                <c:pt idx="77">
                  <c:v>2914</c:v>
                </c:pt>
                <c:pt idx="78">
                  <c:v>2914</c:v>
                </c:pt>
                <c:pt idx="79">
                  <c:v>3235</c:v>
                </c:pt>
                <c:pt idx="80">
                  <c:v>3235</c:v>
                </c:pt>
                <c:pt idx="81">
                  <c:v>5206</c:v>
                </c:pt>
                <c:pt idx="82">
                  <c:v>12175.5</c:v>
                </c:pt>
                <c:pt idx="83">
                  <c:v>15269.5</c:v>
                </c:pt>
                <c:pt idx="84">
                  <c:v>19524</c:v>
                </c:pt>
                <c:pt idx="85">
                  <c:v>20574</c:v>
                </c:pt>
                <c:pt idx="86">
                  <c:v>22118.5</c:v>
                </c:pt>
                <c:pt idx="87">
                  <c:v>22163</c:v>
                </c:pt>
                <c:pt idx="88">
                  <c:v>22266</c:v>
                </c:pt>
                <c:pt idx="89">
                  <c:v>22355</c:v>
                </c:pt>
                <c:pt idx="90">
                  <c:v>22355</c:v>
                </c:pt>
                <c:pt idx="91">
                  <c:v>22355</c:v>
                </c:pt>
                <c:pt idx="92">
                  <c:v>23185</c:v>
                </c:pt>
                <c:pt idx="93">
                  <c:v>23235</c:v>
                </c:pt>
                <c:pt idx="94">
                  <c:v>23235</c:v>
                </c:pt>
                <c:pt idx="95">
                  <c:v>23257.5</c:v>
                </c:pt>
                <c:pt idx="96">
                  <c:v>23486</c:v>
                </c:pt>
                <c:pt idx="97">
                  <c:v>23723</c:v>
                </c:pt>
                <c:pt idx="98">
                  <c:v>24346</c:v>
                </c:pt>
                <c:pt idx="99">
                  <c:v>24346</c:v>
                </c:pt>
                <c:pt idx="100">
                  <c:v>24346</c:v>
                </c:pt>
                <c:pt idx="101">
                  <c:v>24438</c:v>
                </c:pt>
                <c:pt idx="102">
                  <c:v>24505</c:v>
                </c:pt>
                <c:pt idx="103">
                  <c:v>24505</c:v>
                </c:pt>
                <c:pt idx="104">
                  <c:v>24505</c:v>
                </c:pt>
                <c:pt idx="105">
                  <c:v>24642</c:v>
                </c:pt>
                <c:pt idx="106">
                  <c:v>25362.5</c:v>
                </c:pt>
                <c:pt idx="107">
                  <c:v>25385</c:v>
                </c:pt>
                <c:pt idx="108">
                  <c:v>25410</c:v>
                </c:pt>
                <c:pt idx="109">
                  <c:v>25504.5</c:v>
                </c:pt>
                <c:pt idx="110">
                  <c:v>26312</c:v>
                </c:pt>
                <c:pt idx="111">
                  <c:v>26348</c:v>
                </c:pt>
                <c:pt idx="112">
                  <c:v>26348</c:v>
                </c:pt>
                <c:pt idx="113">
                  <c:v>26388</c:v>
                </c:pt>
                <c:pt idx="114">
                  <c:v>26451</c:v>
                </c:pt>
                <c:pt idx="115">
                  <c:v>26451</c:v>
                </c:pt>
                <c:pt idx="116">
                  <c:v>26699.5</c:v>
                </c:pt>
                <c:pt idx="117">
                  <c:v>27459</c:v>
                </c:pt>
                <c:pt idx="118">
                  <c:v>27459</c:v>
                </c:pt>
                <c:pt idx="119">
                  <c:v>27459</c:v>
                </c:pt>
                <c:pt idx="120">
                  <c:v>27640.5</c:v>
                </c:pt>
                <c:pt idx="121">
                  <c:v>27766</c:v>
                </c:pt>
                <c:pt idx="122">
                  <c:v>28468</c:v>
                </c:pt>
                <c:pt idx="123">
                  <c:v>30280.5</c:v>
                </c:pt>
                <c:pt idx="124">
                  <c:v>31405.5</c:v>
                </c:pt>
              </c:numCache>
            </c:numRef>
          </c:xVal>
          <c:yVal>
            <c:numRef>
              <c:f>'Active 1'!$K$21:$K$989</c:f>
              <c:numCache>
                <c:formatCode>General</c:formatCode>
                <c:ptCount val="969"/>
                <c:pt idx="19">
                  <c:v>-2.789199999824632E-2</c:v>
                </c:pt>
                <c:pt idx="21">
                  <c:v>-2.0892000007734168E-2</c:v>
                </c:pt>
                <c:pt idx="22">
                  <c:v>-2.295600000070408E-2</c:v>
                </c:pt>
                <c:pt idx="23">
                  <c:v>-2.0404000002599787E-2</c:v>
                </c:pt>
                <c:pt idx="24">
                  <c:v>-1.7976000002818182E-2</c:v>
                </c:pt>
                <c:pt idx="25">
                  <c:v>-2.1140000004379544E-2</c:v>
                </c:pt>
                <c:pt idx="26">
                  <c:v>-2.273599999898579E-2</c:v>
                </c:pt>
                <c:pt idx="27">
                  <c:v>-2.3032000004604924E-2</c:v>
                </c:pt>
                <c:pt idx="28">
                  <c:v>-1.9896000005246606E-2</c:v>
                </c:pt>
                <c:pt idx="29">
                  <c:v>-2.1916000005148817E-2</c:v>
                </c:pt>
                <c:pt idx="30">
                  <c:v>-2.337200000329176E-2</c:v>
                </c:pt>
                <c:pt idx="31">
                  <c:v>-2.0808000001125038E-2</c:v>
                </c:pt>
                <c:pt idx="32">
                  <c:v>-1.7808000004151836E-2</c:v>
                </c:pt>
                <c:pt idx="33">
                  <c:v>-1.7343999999866355E-2</c:v>
                </c:pt>
                <c:pt idx="36">
                  <c:v>-1.9952000002376735E-2</c:v>
                </c:pt>
                <c:pt idx="37">
                  <c:v>-1.530800000182353E-2</c:v>
                </c:pt>
                <c:pt idx="38">
                  <c:v>-1.5244000001985114E-2</c:v>
                </c:pt>
                <c:pt idx="39">
                  <c:v>-1.5608000008796807E-2</c:v>
                </c:pt>
                <c:pt idx="40">
                  <c:v>-1.2604000003193505E-2</c:v>
                </c:pt>
                <c:pt idx="45">
                  <c:v>-1.1208000003534835E-2</c:v>
                </c:pt>
                <c:pt idx="51">
                  <c:v>-7.2240000008605421E-3</c:v>
                </c:pt>
                <c:pt idx="52">
                  <c:v>-8.3079999967594631E-3</c:v>
                </c:pt>
                <c:pt idx="53">
                  <c:v>-1.0328000003937632E-2</c:v>
                </c:pt>
                <c:pt idx="55">
                  <c:v>-7.1280000047408976E-3</c:v>
                </c:pt>
                <c:pt idx="57">
                  <c:v>-4.5180000015534461E-3</c:v>
                </c:pt>
                <c:pt idx="58">
                  <c:v>-5.8200000057695433E-3</c:v>
                </c:pt>
                <c:pt idx="59">
                  <c:v>-5.7560000059311278E-3</c:v>
                </c:pt>
                <c:pt idx="60">
                  <c:v>-3.7920000031590462E-3</c:v>
                </c:pt>
                <c:pt idx="61">
                  <c:v>-3.6800000816583633E-4</c:v>
                </c:pt>
                <c:pt idx="62">
                  <c:v>5.3199999092612416E-4</c:v>
                </c:pt>
                <c:pt idx="65">
                  <c:v>6.7239999989396892E-3</c:v>
                </c:pt>
                <c:pt idx="70">
                  <c:v>1.3071352812403347E-2</c:v>
                </c:pt>
                <c:pt idx="83">
                  <c:v>-3.0363999998371582E-2</c:v>
                </c:pt>
                <c:pt idx="86">
                  <c:v>3.1380000000353903E-3</c:v>
                </c:pt>
                <c:pt idx="87">
                  <c:v>5.3399999160319567E-4</c:v>
                </c:pt>
                <c:pt idx="89">
                  <c:v>2.6999999972758815E-3</c:v>
                </c:pt>
                <c:pt idx="90">
                  <c:v>2.9999999969732016E-3</c:v>
                </c:pt>
                <c:pt idx="91">
                  <c:v>3.599999996367842E-3</c:v>
                </c:pt>
                <c:pt idx="92">
                  <c:v>7.149999997636769E-3</c:v>
                </c:pt>
                <c:pt idx="93">
                  <c:v>8.989999994810205E-3</c:v>
                </c:pt>
                <c:pt idx="94">
                  <c:v>9.989999991375953E-3</c:v>
                </c:pt>
                <c:pt idx="95">
                  <c:v>9.9399999890010804E-3</c:v>
                </c:pt>
                <c:pt idx="96">
                  <c:v>9.0279999931226484E-3</c:v>
                </c:pt>
                <c:pt idx="98">
                  <c:v>8.1479999935254455E-3</c:v>
                </c:pt>
                <c:pt idx="99">
                  <c:v>1.3657999996212311E-2</c:v>
                </c:pt>
                <c:pt idx="100">
                  <c:v>1.3707999991311226E-2</c:v>
                </c:pt>
                <c:pt idx="101">
                  <c:v>1.4323999996122438E-2</c:v>
                </c:pt>
                <c:pt idx="102">
                  <c:v>1.3589999995019753E-2</c:v>
                </c:pt>
                <c:pt idx="103">
                  <c:v>1.3959999996586703E-2</c:v>
                </c:pt>
                <c:pt idx="104">
                  <c:v>1.4139999999315478E-2</c:v>
                </c:pt>
                <c:pt idx="106">
                  <c:v>2.0599999996193219E-2</c:v>
                </c:pt>
                <c:pt idx="107">
                  <c:v>1.9179999995685648E-2</c:v>
                </c:pt>
                <c:pt idx="108">
                  <c:v>1.9449999999778811E-2</c:v>
                </c:pt>
                <c:pt idx="109">
                  <c:v>1.898599999549333E-2</c:v>
                </c:pt>
                <c:pt idx="110">
                  <c:v>2.3845999989134725E-2</c:v>
                </c:pt>
                <c:pt idx="111">
                  <c:v>2.5533999993058387E-2</c:v>
                </c:pt>
                <c:pt idx="112">
                  <c:v>2.656399999250425E-2</c:v>
                </c:pt>
                <c:pt idx="113">
                  <c:v>2.4423999995633494E-2</c:v>
                </c:pt>
                <c:pt idx="114">
                  <c:v>2.7047999996284489E-2</c:v>
                </c:pt>
                <c:pt idx="115">
                  <c:v>2.936799999588402E-2</c:v>
                </c:pt>
                <c:pt idx="116">
                  <c:v>3.0005999993591104E-2</c:v>
                </c:pt>
                <c:pt idx="117">
                  <c:v>3.0801999993855134E-2</c:v>
                </c:pt>
                <c:pt idx="118">
                  <c:v>3.1011999999464024E-2</c:v>
                </c:pt>
                <c:pt idx="119">
                  <c:v>3.1741999999212567E-2</c:v>
                </c:pt>
                <c:pt idx="120">
                  <c:v>3.3243999991100281E-2</c:v>
                </c:pt>
                <c:pt idx="121">
                  <c:v>3.5847999992256518E-2</c:v>
                </c:pt>
                <c:pt idx="122">
                  <c:v>3.4663999991607852E-2</c:v>
                </c:pt>
                <c:pt idx="123">
                  <c:v>4.5863999992434401E-2</c:v>
                </c:pt>
                <c:pt idx="124">
                  <c:v>5.4764000000432134E-2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F5-4D44-B309-6E7A09A38778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  <c:pt idx="29">
                    <c:v>8.0000000000000004E-4</c:v>
                  </c:pt>
                  <c:pt idx="30">
                    <c:v>1E-3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2.0000000000000001E-4</c:v>
                  </c:pt>
                  <c:pt idx="34">
                    <c:v>3.2000000000000002E-3</c:v>
                  </c:pt>
                  <c:pt idx="35">
                    <c:v>2.2000000000000001E-3</c:v>
                  </c:pt>
                  <c:pt idx="36">
                    <c:v>1E-4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1.9E-3</c:v>
                  </c:pt>
                  <c:pt idx="42">
                    <c:v>1.4E-3</c:v>
                  </c:pt>
                  <c:pt idx="43">
                    <c:v>4.4999999999999997E-3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5.0000000000000001E-4</c:v>
                  </c:pt>
                  <c:pt idx="47">
                    <c:v>5.0000000000000001E-3</c:v>
                  </c:pt>
                  <c:pt idx="48">
                    <c:v>2.9999999999999997E-4</c:v>
                  </c:pt>
                  <c:pt idx="49">
                    <c:v>5.9999999999999995E-4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1.8E-3</c:v>
                  </c:pt>
                  <c:pt idx="55">
                    <c:v>2E-3</c:v>
                  </c:pt>
                  <c:pt idx="56">
                    <c:v>8.9999999999999998E-4</c:v>
                  </c:pt>
                  <c:pt idx="57">
                    <c:v>5.0000000000000001E-4</c:v>
                  </c:pt>
                  <c:pt idx="58">
                    <c:v>2.0000000000000001E-4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8.9999999999999998E-4</c:v>
                  </c:pt>
                  <c:pt idx="62">
                    <c:v>6.9999999999999999E-4</c:v>
                  </c:pt>
                  <c:pt idx="63">
                    <c:v>4.1000000000000003E-3</c:v>
                  </c:pt>
                  <c:pt idx="64">
                    <c:v>1.5E-3</c:v>
                  </c:pt>
                  <c:pt idx="65">
                    <c:v>2.0000000000000001E-4</c:v>
                  </c:pt>
                  <c:pt idx="66">
                    <c:v>5.8999999999999999E-3</c:v>
                  </c:pt>
                  <c:pt idx="67">
                    <c:v>2.7000000000000001E-3</c:v>
                  </c:pt>
                  <c:pt idx="68">
                    <c:v>2.0000000000000001E-4</c:v>
                  </c:pt>
                  <c:pt idx="69">
                    <c:v>1E-3</c:v>
                  </c:pt>
                  <c:pt idx="70">
                    <c:v>2.0000000000000001E-4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  <c:pt idx="29">
                    <c:v>8.0000000000000004E-4</c:v>
                  </c:pt>
                  <c:pt idx="30">
                    <c:v>1E-3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2.0000000000000001E-4</c:v>
                  </c:pt>
                  <c:pt idx="34">
                    <c:v>3.2000000000000002E-3</c:v>
                  </c:pt>
                  <c:pt idx="35">
                    <c:v>2.2000000000000001E-3</c:v>
                  </c:pt>
                  <c:pt idx="36">
                    <c:v>1E-4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1.9E-3</c:v>
                  </c:pt>
                  <c:pt idx="42">
                    <c:v>1.4E-3</c:v>
                  </c:pt>
                  <c:pt idx="43">
                    <c:v>4.4999999999999997E-3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5.0000000000000001E-4</c:v>
                  </c:pt>
                  <c:pt idx="47">
                    <c:v>5.0000000000000001E-3</c:v>
                  </c:pt>
                  <c:pt idx="48">
                    <c:v>2.9999999999999997E-4</c:v>
                  </c:pt>
                  <c:pt idx="49">
                    <c:v>5.9999999999999995E-4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1.8E-3</c:v>
                  </c:pt>
                  <c:pt idx="55">
                    <c:v>2E-3</c:v>
                  </c:pt>
                  <c:pt idx="56">
                    <c:v>8.9999999999999998E-4</c:v>
                  </c:pt>
                  <c:pt idx="57">
                    <c:v>5.0000000000000001E-4</c:v>
                  </c:pt>
                  <c:pt idx="58">
                    <c:v>2.0000000000000001E-4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8.9999999999999998E-4</c:v>
                  </c:pt>
                  <c:pt idx="62">
                    <c:v>6.9999999999999999E-4</c:v>
                  </c:pt>
                  <c:pt idx="63">
                    <c:v>4.1000000000000003E-3</c:v>
                  </c:pt>
                  <c:pt idx="64">
                    <c:v>1.5E-3</c:v>
                  </c:pt>
                  <c:pt idx="65">
                    <c:v>2.0000000000000001E-4</c:v>
                  </c:pt>
                  <c:pt idx="66">
                    <c:v>5.8999999999999999E-3</c:v>
                  </c:pt>
                  <c:pt idx="67">
                    <c:v>2.7000000000000001E-3</c:v>
                  </c:pt>
                  <c:pt idx="68">
                    <c:v>2.0000000000000001E-4</c:v>
                  </c:pt>
                  <c:pt idx="69">
                    <c:v>1E-3</c:v>
                  </c:pt>
                  <c:pt idx="7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15408.5</c:v>
                </c:pt>
                <c:pt idx="22">
                  <c:v>15428</c:v>
                </c:pt>
                <c:pt idx="23">
                  <c:v>15514.5</c:v>
                </c:pt>
                <c:pt idx="24">
                  <c:v>15525.5</c:v>
                </c:pt>
                <c:pt idx="25">
                  <c:v>15570</c:v>
                </c:pt>
                <c:pt idx="26">
                  <c:v>16143</c:v>
                </c:pt>
                <c:pt idx="27">
                  <c:v>16341</c:v>
                </c:pt>
                <c:pt idx="28">
                  <c:v>16385.5</c:v>
                </c:pt>
                <c:pt idx="29">
                  <c:v>16408</c:v>
                </c:pt>
                <c:pt idx="30">
                  <c:v>16436</c:v>
                </c:pt>
                <c:pt idx="31">
                  <c:v>16454</c:v>
                </c:pt>
                <c:pt idx="32">
                  <c:v>16466.5</c:v>
                </c:pt>
                <c:pt idx="33">
                  <c:v>16609.5</c:v>
                </c:pt>
                <c:pt idx="34">
                  <c:v>17254</c:v>
                </c:pt>
                <c:pt idx="35">
                  <c:v>17458</c:v>
                </c:pt>
                <c:pt idx="36">
                  <c:v>17488.5</c:v>
                </c:pt>
                <c:pt idx="37">
                  <c:v>17491.5</c:v>
                </c:pt>
                <c:pt idx="38">
                  <c:v>17497</c:v>
                </c:pt>
                <c:pt idx="39">
                  <c:v>17541.5</c:v>
                </c:pt>
                <c:pt idx="40">
                  <c:v>18189.5</c:v>
                </c:pt>
                <c:pt idx="41">
                  <c:v>18214.5</c:v>
                </c:pt>
                <c:pt idx="42">
                  <c:v>18215</c:v>
                </c:pt>
                <c:pt idx="43">
                  <c:v>18251</c:v>
                </c:pt>
                <c:pt idx="44">
                  <c:v>18267.5</c:v>
                </c:pt>
                <c:pt idx="45">
                  <c:v>19041.5</c:v>
                </c:pt>
                <c:pt idx="46">
                  <c:v>19284</c:v>
                </c:pt>
                <c:pt idx="47">
                  <c:v>19312</c:v>
                </c:pt>
                <c:pt idx="48">
                  <c:v>19365</c:v>
                </c:pt>
                <c:pt idx="49">
                  <c:v>19451.5</c:v>
                </c:pt>
                <c:pt idx="50">
                  <c:v>19493.5</c:v>
                </c:pt>
                <c:pt idx="51">
                  <c:v>20162</c:v>
                </c:pt>
                <c:pt idx="52">
                  <c:v>20191.5</c:v>
                </c:pt>
                <c:pt idx="53">
                  <c:v>20239</c:v>
                </c:pt>
                <c:pt idx="54">
                  <c:v>20252.5</c:v>
                </c:pt>
                <c:pt idx="55">
                  <c:v>20264</c:v>
                </c:pt>
                <c:pt idx="56">
                  <c:v>20289</c:v>
                </c:pt>
                <c:pt idx="57">
                  <c:v>20289</c:v>
                </c:pt>
                <c:pt idx="58">
                  <c:v>20322.5</c:v>
                </c:pt>
                <c:pt idx="59">
                  <c:v>20615.5</c:v>
                </c:pt>
                <c:pt idx="60">
                  <c:v>21216</c:v>
                </c:pt>
                <c:pt idx="61">
                  <c:v>21291.5</c:v>
                </c:pt>
                <c:pt idx="62">
                  <c:v>21291.5</c:v>
                </c:pt>
                <c:pt idx="63">
                  <c:v>21314</c:v>
                </c:pt>
                <c:pt idx="64">
                  <c:v>21484</c:v>
                </c:pt>
                <c:pt idx="65">
                  <c:v>22275.5</c:v>
                </c:pt>
                <c:pt idx="66">
                  <c:v>22277</c:v>
                </c:pt>
                <c:pt idx="67">
                  <c:v>22305</c:v>
                </c:pt>
                <c:pt idx="68">
                  <c:v>23255.5</c:v>
                </c:pt>
                <c:pt idx="69">
                  <c:v>23294.5</c:v>
                </c:pt>
                <c:pt idx="70">
                  <c:v>24274.5</c:v>
                </c:pt>
                <c:pt idx="71">
                  <c:v>2132</c:v>
                </c:pt>
                <c:pt idx="72">
                  <c:v>2132</c:v>
                </c:pt>
                <c:pt idx="73">
                  <c:v>2243.5</c:v>
                </c:pt>
                <c:pt idx="74">
                  <c:v>2243.5</c:v>
                </c:pt>
                <c:pt idx="75">
                  <c:v>2355</c:v>
                </c:pt>
                <c:pt idx="76">
                  <c:v>2355</c:v>
                </c:pt>
                <c:pt idx="77">
                  <c:v>2914</c:v>
                </c:pt>
                <c:pt idx="78">
                  <c:v>2914</c:v>
                </c:pt>
                <c:pt idx="79">
                  <c:v>3235</c:v>
                </c:pt>
                <c:pt idx="80">
                  <c:v>3235</c:v>
                </c:pt>
                <c:pt idx="81">
                  <c:v>5206</c:v>
                </c:pt>
                <c:pt idx="82">
                  <c:v>12175.5</c:v>
                </c:pt>
                <c:pt idx="83">
                  <c:v>15269.5</c:v>
                </c:pt>
                <c:pt idx="84">
                  <c:v>19524</c:v>
                </c:pt>
                <c:pt idx="85">
                  <c:v>20574</c:v>
                </c:pt>
                <c:pt idx="86">
                  <c:v>22118.5</c:v>
                </c:pt>
                <c:pt idx="87">
                  <c:v>22163</c:v>
                </c:pt>
                <c:pt idx="88">
                  <c:v>22266</c:v>
                </c:pt>
                <c:pt idx="89">
                  <c:v>22355</c:v>
                </c:pt>
                <c:pt idx="90">
                  <c:v>22355</c:v>
                </c:pt>
                <c:pt idx="91">
                  <c:v>22355</c:v>
                </c:pt>
                <c:pt idx="92">
                  <c:v>23185</c:v>
                </c:pt>
                <c:pt idx="93">
                  <c:v>23235</c:v>
                </c:pt>
                <c:pt idx="94">
                  <c:v>23235</c:v>
                </c:pt>
                <c:pt idx="95">
                  <c:v>23257.5</c:v>
                </c:pt>
                <c:pt idx="96">
                  <c:v>23486</c:v>
                </c:pt>
                <c:pt idx="97">
                  <c:v>23723</c:v>
                </c:pt>
                <c:pt idx="98">
                  <c:v>24346</c:v>
                </c:pt>
                <c:pt idx="99">
                  <c:v>24346</c:v>
                </c:pt>
                <c:pt idx="100">
                  <c:v>24346</c:v>
                </c:pt>
                <c:pt idx="101">
                  <c:v>24438</c:v>
                </c:pt>
                <c:pt idx="102">
                  <c:v>24505</c:v>
                </c:pt>
                <c:pt idx="103">
                  <c:v>24505</c:v>
                </c:pt>
                <c:pt idx="104">
                  <c:v>24505</c:v>
                </c:pt>
                <c:pt idx="105">
                  <c:v>24642</c:v>
                </c:pt>
                <c:pt idx="106">
                  <c:v>25362.5</c:v>
                </c:pt>
                <c:pt idx="107">
                  <c:v>25385</c:v>
                </c:pt>
                <c:pt idx="108">
                  <c:v>25410</c:v>
                </c:pt>
                <c:pt idx="109">
                  <c:v>25504.5</c:v>
                </c:pt>
                <c:pt idx="110">
                  <c:v>26312</c:v>
                </c:pt>
                <c:pt idx="111">
                  <c:v>26348</c:v>
                </c:pt>
                <c:pt idx="112">
                  <c:v>26348</c:v>
                </c:pt>
                <c:pt idx="113">
                  <c:v>26388</c:v>
                </c:pt>
                <c:pt idx="114">
                  <c:v>26451</c:v>
                </c:pt>
                <c:pt idx="115">
                  <c:v>26451</c:v>
                </c:pt>
                <c:pt idx="116">
                  <c:v>26699.5</c:v>
                </c:pt>
                <c:pt idx="117">
                  <c:v>27459</c:v>
                </c:pt>
                <c:pt idx="118">
                  <c:v>27459</c:v>
                </c:pt>
                <c:pt idx="119">
                  <c:v>27459</c:v>
                </c:pt>
                <c:pt idx="120">
                  <c:v>27640.5</c:v>
                </c:pt>
                <c:pt idx="121">
                  <c:v>27766</c:v>
                </c:pt>
                <c:pt idx="122">
                  <c:v>28468</c:v>
                </c:pt>
                <c:pt idx="123">
                  <c:v>30280.5</c:v>
                </c:pt>
                <c:pt idx="124">
                  <c:v>31405.5</c:v>
                </c:pt>
              </c:numCache>
            </c:numRef>
          </c:xVal>
          <c:yVal>
            <c:numRef>
              <c:f>'Active 1'!$L$21:$L$989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F5-4D44-B309-6E7A09A3877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  <c:pt idx="29">
                    <c:v>8.0000000000000004E-4</c:v>
                  </c:pt>
                  <c:pt idx="30">
                    <c:v>1E-3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2.0000000000000001E-4</c:v>
                  </c:pt>
                  <c:pt idx="34">
                    <c:v>3.2000000000000002E-3</c:v>
                  </c:pt>
                  <c:pt idx="35">
                    <c:v>2.2000000000000001E-3</c:v>
                  </c:pt>
                  <c:pt idx="36">
                    <c:v>1E-4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1.9E-3</c:v>
                  </c:pt>
                  <c:pt idx="42">
                    <c:v>1.4E-3</c:v>
                  </c:pt>
                  <c:pt idx="43">
                    <c:v>4.4999999999999997E-3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5.0000000000000001E-4</c:v>
                  </c:pt>
                  <c:pt idx="47">
                    <c:v>5.0000000000000001E-3</c:v>
                  </c:pt>
                  <c:pt idx="48">
                    <c:v>2.9999999999999997E-4</c:v>
                  </c:pt>
                  <c:pt idx="49">
                    <c:v>5.9999999999999995E-4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1.8E-3</c:v>
                  </c:pt>
                  <c:pt idx="55">
                    <c:v>2E-3</c:v>
                  </c:pt>
                  <c:pt idx="56">
                    <c:v>8.9999999999999998E-4</c:v>
                  </c:pt>
                  <c:pt idx="57">
                    <c:v>5.0000000000000001E-4</c:v>
                  </c:pt>
                  <c:pt idx="58">
                    <c:v>2.0000000000000001E-4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8.9999999999999998E-4</c:v>
                  </c:pt>
                  <c:pt idx="62">
                    <c:v>6.9999999999999999E-4</c:v>
                  </c:pt>
                  <c:pt idx="63">
                    <c:v>4.1000000000000003E-3</c:v>
                  </c:pt>
                  <c:pt idx="64">
                    <c:v>1.5E-3</c:v>
                  </c:pt>
                  <c:pt idx="65">
                    <c:v>2.0000000000000001E-4</c:v>
                  </c:pt>
                  <c:pt idx="66">
                    <c:v>5.8999999999999999E-3</c:v>
                  </c:pt>
                  <c:pt idx="67">
                    <c:v>2.7000000000000001E-3</c:v>
                  </c:pt>
                  <c:pt idx="68">
                    <c:v>2.0000000000000001E-4</c:v>
                  </c:pt>
                  <c:pt idx="69">
                    <c:v>1E-3</c:v>
                  </c:pt>
                  <c:pt idx="70">
                    <c:v>2.0000000000000001E-4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  <c:pt idx="29">
                    <c:v>8.0000000000000004E-4</c:v>
                  </c:pt>
                  <c:pt idx="30">
                    <c:v>1E-3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2.0000000000000001E-4</c:v>
                  </c:pt>
                  <c:pt idx="34">
                    <c:v>3.2000000000000002E-3</c:v>
                  </c:pt>
                  <c:pt idx="35">
                    <c:v>2.2000000000000001E-3</c:v>
                  </c:pt>
                  <c:pt idx="36">
                    <c:v>1E-4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1.9E-3</c:v>
                  </c:pt>
                  <c:pt idx="42">
                    <c:v>1.4E-3</c:v>
                  </c:pt>
                  <c:pt idx="43">
                    <c:v>4.4999999999999997E-3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5.0000000000000001E-4</c:v>
                  </c:pt>
                  <c:pt idx="47">
                    <c:v>5.0000000000000001E-3</c:v>
                  </c:pt>
                  <c:pt idx="48">
                    <c:v>2.9999999999999997E-4</c:v>
                  </c:pt>
                  <c:pt idx="49">
                    <c:v>5.9999999999999995E-4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1.8E-3</c:v>
                  </c:pt>
                  <c:pt idx="55">
                    <c:v>2E-3</c:v>
                  </c:pt>
                  <c:pt idx="56">
                    <c:v>8.9999999999999998E-4</c:v>
                  </c:pt>
                  <c:pt idx="57">
                    <c:v>5.0000000000000001E-4</c:v>
                  </c:pt>
                  <c:pt idx="58">
                    <c:v>2.0000000000000001E-4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8.9999999999999998E-4</c:v>
                  </c:pt>
                  <c:pt idx="62">
                    <c:v>6.9999999999999999E-4</c:v>
                  </c:pt>
                  <c:pt idx="63">
                    <c:v>4.1000000000000003E-3</c:v>
                  </c:pt>
                  <c:pt idx="64">
                    <c:v>1.5E-3</c:v>
                  </c:pt>
                  <c:pt idx="65">
                    <c:v>2.0000000000000001E-4</c:v>
                  </c:pt>
                  <c:pt idx="66">
                    <c:v>5.8999999999999999E-3</c:v>
                  </c:pt>
                  <c:pt idx="67">
                    <c:v>2.7000000000000001E-3</c:v>
                  </c:pt>
                  <c:pt idx="68">
                    <c:v>2.0000000000000001E-4</c:v>
                  </c:pt>
                  <c:pt idx="69">
                    <c:v>1E-3</c:v>
                  </c:pt>
                  <c:pt idx="7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15408.5</c:v>
                </c:pt>
                <c:pt idx="22">
                  <c:v>15428</c:v>
                </c:pt>
                <c:pt idx="23">
                  <c:v>15514.5</c:v>
                </c:pt>
                <c:pt idx="24">
                  <c:v>15525.5</c:v>
                </c:pt>
                <c:pt idx="25">
                  <c:v>15570</c:v>
                </c:pt>
                <c:pt idx="26">
                  <c:v>16143</c:v>
                </c:pt>
                <c:pt idx="27">
                  <c:v>16341</c:v>
                </c:pt>
                <c:pt idx="28">
                  <c:v>16385.5</c:v>
                </c:pt>
                <c:pt idx="29">
                  <c:v>16408</c:v>
                </c:pt>
                <c:pt idx="30">
                  <c:v>16436</c:v>
                </c:pt>
                <c:pt idx="31">
                  <c:v>16454</c:v>
                </c:pt>
                <c:pt idx="32">
                  <c:v>16466.5</c:v>
                </c:pt>
                <c:pt idx="33">
                  <c:v>16609.5</c:v>
                </c:pt>
                <c:pt idx="34">
                  <c:v>17254</c:v>
                </c:pt>
                <c:pt idx="35">
                  <c:v>17458</c:v>
                </c:pt>
                <c:pt idx="36">
                  <c:v>17488.5</c:v>
                </c:pt>
                <c:pt idx="37">
                  <c:v>17491.5</c:v>
                </c:pt>
                <c:pt idx="38">
                  <c:v>17497</c:v>
                </c:pt>
                <c:pt idx="39">
                  <c:v>17541.5</c:v>
                </c:pt>
                <c:pt idx="40">
                  <c:v>18189.5</c:v>
                </c:pt>
                <c:pt idx="41">
                  <c:v>18214.5</c:v>
                </c:pt>
                <c:pt idx="42">
                  <c:v>18215</c:v>
                </c:pt>
                <c:pt idx="43">
                  <c:v>18251</c:v>
                </c:pt>
                <c:pt idx="44">
                  <c:v>18267.5</c:v>
                </c:pt>
                <c:pt idx="45">
                  <c:v>19041.5</c:v>
                </c:pt>
                <c:pt idx="46">
                  <c:v>19284</c:v>
                </c:pt>
                <c:pt idx="47">
                  <c:v>19312</c:v>
                </c:pt>
                <c:pt idx="48">
                  <c:v>19365</c:v>
                </c:pt>
                <c:pt idx="49">
                  <c:v>19451.5</c:v>
                </c:pt>
                <c:pt idx="50">
                  <c:v>19493.5</c:v>
                </c:pt>
                <c:pt idx="51">
                  <c:v>20162</c:v>
                </c:pt>
                <c:pt idx="52">
                  <c:v>20191.5</c:v>
                </c:pt>
                <c:pt idx="53">
                  <c:v>20239</c:v>
                </c:pt>
                <c:pt idx="54">
                  <c:v>20252.5</c:v>
                </c:pt>
                <c:pt idx="55">
                  <c:v>20264</c:v>
                </c:pt>
                <c:pt idx="56">
                  <c:v>20289</c:v>
                </c:pt>
                <c:pt idx="57">
                  <c:v>20289</c:v>
                </c:pt>
                <c:pt idx="58">
                  <c:v>20322.5</c:v>
                </c:pt>
                <c:pt idx="59">
                  <c:v>20615.5</c:v>
                </c:pt>
                <c:pt idx="60">
                  <c:v>21216</c:v>
                </c:pt>
                <c:pt idx="61">
                  <c:v>21291.5</c:v>
                </c:pt>
                <c:pt idx="62">
                  <c:v>21291.5</c:v>
                </c:pt>
                <c:pt idx="63">
                  <c:v>21314</c:v>
                </c:pt>
                <c:pt idx="64">
                  <c:v>21484</c:v>
                </c:pt>
                <c:pt idx="65">
                  <c:v>22275.5</c:v>
                </c:pt>
                <c:pt idx="66">
                  <c:v>22277</c:v>
                </c:pt>
                <c:pt idx="67">
                  <c:v>22305</c:v>
                </c:pt>
                <c:pt idx="68">
                  <c:v>23255.5</c:v>
                </c:pt>
                <c:pt idx="69">
                  <c:v>23294.5</c:v>
                </c:pt>
                <c:pt idx="70">
                  <c:v>24274.5</c:v>
                </c:pt>
                <c:pt idx="71">
                  <c:v>2132</c:v>
                </c:pt>
                <c:pt idx="72">
                  <c:v>2132</c:v>
                </c:pt>
                <c:pt idx="73">
                  <c:v>2243.5</c:v>
                </c:pt>
                <c:pt idx="74">
                  <c:v>2243.5</c:v>
                </c:pt>
                <c:pt idx="75">
                  <c:v>2355</c:v>
                </c:pt>
                <c:pt idx="76">
                  <c:v>2355</c:v>
                </c:pt>
                <c:pt idx="77">
                  <c:v>2914</c:v>
                </c:pt>
                <c:pt idx="78">
                  <c:v>2914</c:v>
                </c:pt>
                <c:pt idx="79">
                  <c:v>3235</c:v>
                </c:pt>
                <c:pt idx="80">
                  <c:v>3235</c:v>
                </c:pt>
                <c:pt idx="81">
                  <c:v>5206</c:v>
                </c:pt>
                <c:pt idx="82">
                  <c:v>12175.5</c:v>
                </c:pt>
                <c:pt idx="83">
                  <c:v>15269.5</c:v>
                </c:pt>
                <c:pt idx="84">
                  <c:v>19524</c:v>
                </c:pt>
                <c:pt idx="85">
                  <c:v>20574</c:v>
                </c:pt>
                <c:pt idx="86">
                  <c:v>22118.5</c:v>
                </c:pt>
                <c:pt idx="87">
                  <c:v>22163</c:v>
                </c:pt>
                <c:pt idx="88">
                  <c:v>22266</c:v>
                </c:pt>
                <c:pt idx="89">
                  <c:v>22355</c:v>
                </c:pt>
                <c:pt idx="90">
                  <c:v>22355</c:v>
                </c:pt>
                <c:pt idx="91">
                  <c:v>22355</c:v>
                </c:pt>
                <c:pt idx="92">
                  <c:v>23185</c:v>
                </c:pt>
                <c:pt idx="93">
                  <c:v>23235</c:v>
                </c:pt>
                <c:pt idx="94">
                  <c:v>23235</c:v>
                </c:pt>
                <c:pt idx="95">
                  <c:v>23257.5</c:v>
                </c:pt>
                <c:pt idx="96">
                  <c:v>23486</c:v>
                </c:pt>
                <c:pt idx="97">
                  <c:v>23723</c:v>
                </c:pt>
                <c:pt idx="98">
                  <c:v>24346</c:v>
                </c:pt>
                <c:pt idx="99">
                  <c:v>24346</c:v>
                </c:pt>
                <c:pt idx="100">
                  <c:v>24346</c:v>
                </c:pt>
                <c:pt idx="101">
                  <c:v>24438</c:v>
                </c:pt>
                <c:pt idx="102">
                  <c:v>24505</c:v>
                </c:pt>
                <c:pt idx="103">
                  <c:v>24505</c:v>
                </c:pt>
                <c:pt idx="104">
                  <c:v>24505</c:v>
                </c:pt>
                <c:pt idx="105">
                  <c:v>24642</c:v>
                </c:pt>
                <c:pt idx="106">
                  <c:v>25362.5</c:v>
                </c:pt>
                <c:pt idx="107">
                  <c:v>25385</c:v>
                </c:pt>
                <c:pt idx="108">
                  <c:v>25410</c:v>
                </c:pt>
                <c:pt idx="109">
                  <c:v>25504.5</c:v>
                </c:pt>
                <c:pt idx="110">
                  <c:v>26312</c:v>
                </c:pt>
                <c:pt idx="111">
                  <c:v>26348</c:v>
                </c:pt>
                <c:pt idx="112">
                  <c:v>26348</c:v>
                </c:pt>
                <c:pt idx="113">
                  <c:v>26388</c:v>
                </c:pt>
                <c:pt idx="114">
                  <c:v>26451</c:v>
                </c:pt>
                <c:pt idx="115">
                  <c:v>26451</c:v>
                </c:pt>
                <c:pt idx="116">
                  <c:v>26699.5</c:v>
                </c:pt>
                <c:pt idx="117">
                  <c:v>27459</c:v>
                </c:pt>
                <c:pt idx="118">
                  <c:v>27459</c:v>
                </c:pt>
                <c:pt idx="119">
                  <c:v>27459</c:v>
                </c:pt>
                <c:pt idx="120">
                  <c:v>27640.5</c:v>
                </c:pt>
                <c:pt idx="121">
                  <c:v>27766</c:v>
                </c:pt>
                <c:pt idx="122">
                  <c:v>28468</c:v>
                </c:pt>
                <c:pt idx="123">
                  <c:v>30280.5</c:v>
                </c:pt>
                <c:pt idx="124">
                  <c:v>31405.5</c:v>
                </c:pt>
              </c:numCache>
            </c:numRef>
          </c:xVal>
          <c:yVal>
            <c:numRef>
              <c:f>'Active 1'!$M$21:$M$989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F5-4D44-B309-6E7A09A3877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  <c:pt idx="29">
                    <c:v>8.0000000000000004E-4</c:v>
                  </c:pt>
                  <c:pt idx="30">
                    <c:v>1E-3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2.0000000000000001E-4</c:v>
                  </c:pt>
                  <c:pt idx="34">
                    <c:v>3.2000000000000002E-3</c:v>
                  </c:pt>
                  <c:pt idx="35">
                    <c:v>2.2000000000000001E-3</c:v>
                  </c:pt>
                  <c:pt idx="36">
                    <c:v>1E-4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1.9E-3</c:v>
                  </c:pt>
                  <c:pt idx="42">
                    <c:v>1.4E-3</c:v>
                  </c:pt>
                  <c:pt idx="43">
                    <c:v>4.4999999999999997E-3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5.0000000000000001E-4</c:v>
                  </c:pt>
                  <c:pt idx="47">
                    <c:v>5.0000000000000001E-3</c:v>
                  </c:pt>
                  <c:pt idx="48">
                    <c:v>2.9999999999999997E-4</c:v>
                  </c:pt>
                  <c:pt idx="49">
                    <c:v>5.9999999999999995E-4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1.8E-3</c:v>
                  </c:pt>
                  <c:pt idx="55">
                    <c:v>2E-3</c:v>
                  </c:pt>
                  <c:pt idx="56">
                    <c:v>8.9999999999999998E-4</c:v>
                  </c:pt>
                  <c:pt idx="57">
                    <c:v>5.0000000000000001E-4</c:v>
                  </c:pt>
                  <c:pt idx="58">
                    <c:v>2.0000000000000001E-4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8.9999999999999998E-4</c:v>
                  </c:pt>
                  <c:pt idx="62">
                    <c:v>6.9999999999999999E-4</c:v>
                  </c:pt>
                  <c:pt idx="63">
                    <c:v>4.1000000000000003E-3</c:v>
                  </c:pt>
                  <c:pt idx="64">
                    <c:v>1.5E-3</c:v>
                  </c:pt>
                  <c:pt idx="65">
                    <c:v>2.0000000000000001E-4</c:v>
                  </c:pt>
                  <c:pt idx="66">
                    <c:v>5.8999999999999999E-3</c:v>
                  </c:pt>
                  <c:pt idx="67">
                    <c:v>2.7000000000000001E-3</c:v>
                  </c:pt>
                  <c:pt idx="68">
                    <c:v>2.0000000000000001E-4</c:v>
                  </c:pt>
                  <c:pt idx="69">
                    <c:v>1E-3</c:v>
                  </c:pt>
                  <c:pt idx="70">
                    <c:v>2.0000000000000001E-4</c:v>
                  </c:pt>
                </c:numCache>
              </c:numRef>
            </c:plus>
            <c:minus>
              <c:numRef>
                <c:f>'Active 1'!$D$21:$D$91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1.5E-3</c:v>
                  </c:pt>
                  <c:pt idx="10">
                    <c:v>5.9999999999999995E-4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1.2999999999999999E-3</c:v>
                  </c:pt>
                  <c:pt idx="24">
                    <c:v>1.1999999999999999E-3</c:v>
                  </c:pt>
                  <c:pt idx="25">
                    <c:v>1.1999999999999999E-3</c:v>
                  </c:pt>
                  <c:pt idx="26">
                    <c:v>1E-4</c:v>
                  </c:pt>
                  <c:pt idx="27">
                    <c:v>1.5E-3</c:v>
                  </c:pt>
                  <c:pt idx="28">
                    <c:v>1.6000000000000001E-3</c:v>
                  </c:pt>
                  <c:pt idx="29">
                    <c:v>8.0000000000000004E-4</c:v>
                  </c:pt>
                  <c:pt idx="30">
                    <c:v>1E-3</c:v>
                  </c:pt>
                  <c:pt idx="31">
                    <c:v>8.9999999999999998E-4</c:v>
                  </c:pt>
                  <c:pt idx="32">
                    <c:v>1.1000000000000001E-3</c:v>
                  </c:pt>
                  <c:pt idx="33">
                    <c:v>2.0000000000000001E-4</c:v>
                  </c:pt>
                  <c:pt idx="34">
                    <c:v>3.2000000000000002E-3</c:v>
                  </c:pt>
                  <c:pt idx="35">
                    <c:v>2.2000000000000001E-3</c:v>
                  </c:pt>
                  <c:pt idx="36">
                    <c:v>1E-4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1.9E-3</c:v>
                  </c:pt>
                  <c:pt idx="42">
                    <c:v>1.4E-3</c:v>
                  </c:pt>
                  <c:pt idx="43">
                    <c:v>4.4999999999999997E-3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5.0000000000000001E-4</c:v>
                  </c:pt>
                  <c:pt idx="47">
                    <c:v>5.0000000000000001E-3</c:v>
                  </c:pt>
                  <c:pt idx="48">
                    <c:v>2.9999999999999997E-4</c:v>
                  </c:pt>
                  <c:pt idx="49">
                    <c:v>5.9999999999999995E-4</c:v>
                  </c:pt>
                  <c:pt idx="50">
                    <c:v>8.0000000000000004E-4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1.8E-3</c:v>
                  </c:pt>
                  <c:pt idx="55">
                    <c:v>2E-3</c:v>
                  </c:pt>
                  <c:pt idx="56">
                    <c:v>8.9999999999999998E-4</c:v>
                  </c:pt>
                  <c:pt idx="57">
                    <c:v>5.0000000000000001E-4</c:v>
                  </c:pt>
                  <c:pt idx="58">
                    <c:v>2.0000000000000001E-4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8.9999999999999998E-4</c:v>
                  </c:pt>
                  <c:pt idx="62">
                    <c:v>6.9999999999999999E-4</c:v>
                  </c:pt>
                  <c:pt idx="63">
                    <c:v>4.1000000000000003E-3</c:v>
                  </c:pt>
                  <c:pt idx="64">
                    <c:v>1.5E-3</c:v>
                  </c:pt>
                  <c:pt idx="65">
                    <c:v>2.0000000000000001E-4</c:v>
                  </c:pt>
                  <c:pt idx="66">
                    <c:v>5.8999999999999999E-3</c:v>
                  </c:pt>
                  <c:pt idx="67">
                    <c:v>2.7000000000000001E-3</c:v>
                  </c:pt>
                  <c:pt idx="68">
                    <c:v>2.0000000000000001E-4</c:v>
                  </c:pt>
                  <c:pt idx="69">
                    <c:v>1E-3</c:v>
                  </c:pt>
                  <c:pt idx="7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2303</c:v>
                </c:pt>
                <c:pt idx="7">
                  <c:v>5206</c:v>
                </c:pt>
                <c:pt idx="8">
                  <c:v>8110</c:v>
                </c:pt>
                <c:pt idx="9">
                  <c:v>10089.5</c:v>
                </c:pt>
                <c:pt idx="10">
                  <c:v>11164.5</c:v>
                </c:pt>
                <c:pt idx="11">
                  <c:v>14230</c:v>
                </c:pt>
                <c:pt idx="12">
                  <c:v>14286</c:v>
                </c:pt>
                <c:pt idx="13">
                  <c:v>14303</c:v>
                </c:pt>
                <c:pt idx="14">
                  <c:v>14353</c:v>
                </c:pt>
                <c:pt idx="15">
                  <c:v>14420</c:v>
                </c:pt>
                <c:pt idx="16">
                  <c:v>14422.5</c:v>
                </c:pt>
                <c:pt idx="17">
                  <c:v>14423</c:v>
                </c:pt>
                <c:pt idx="18">
                  <c:v>14531.5</c:v>
                </c:pt>
                <c:pt idx="19">
                  <c:v>15183.5</c:v>
                </c:pt>
                <c:pt idx="20">
                  <c:v>15235.5</c:v>
                </c:pt>
                <c:pt idx="21">
                  <c:v>15408.5</c:v>
                </c:pt>
                <c:pt idx="22">
                  <c:v>15428</c:v>
                </c:pt>
                <c:pt idx="23">
                  <c:v>15514.5</c:v>
                </c:pt>
                <c:pt idx="24">
                  <c:v>15525.5</c:v>
                </c:pt>
                <c:pt idx="25">
                  <c:v>15570</c:v>
                </c:pt>
                <c:pt idx="26">
                  <c:v>16143</c:v>
                </c:pt>
                <c:pt idx="27">
                  <c:v>16341</c:v>
                </c:pt>
                <c:pt idx="28">
                  <c:v>16385.5</c:v>
                </c:pt>
                <c:pt idx="29">
                  <c:v>16408</c:v>
                </c:pt>
                <c:pt idx="30">
                  <c:v>16436</c:v>
                </c:pt>
                <c:pt idx="31">
                  <c:v>16454</c:v>
                </c:pt>
                <c:pt idx="32">
                  <c:v>16466.5</c:v>
                </c:pt>
                <c:pt idx="33">
                  <c:v>16609.5</c:v>
                </c:pt>
                <c:pt idx="34">
                  <c:v>17254</c:v>
                </c:pt>
                <c:pt idx="35">
                  <c:v>17458</c:v>
                </c:pt>
                <c:pt idx="36">
                  <c:v>17488.5</c:v>
                </c:pt>
                <c:pt idx="37">
                  <c:v>17491.5</c:v>
                </c:pt>
                <c:pt idx="38">
                  <c:v>17497</c:v>
                </c:pt>
                <c:pt idx="39">
                  <c:v>17541.5</c:v>
                </c:pt>
                <c:pt idx="40">
                  <c:v>18189.5</c:v>
                </c:pt>
                <c:pt idx="41">
                  <c:v>18214.5</c:v>
                </c:pt>
                <c:pt idx="42">
                  <c:v>18215</c:v>
                </c:pt>
                <c:pt idx="43">
                  <c:v>18251</c:v>
                </c:pt>
                <c:pt idx="44">
                  <c:v>18267.5</c:v>
                </c:pt>
                <c:pt idx="45">
                  <c:v>19041.5</c:v>
                </c:pt>
                <c:pt idx="46">
                  <c:v>19284</c:v>
                </c:pt>
                <c:pt idx="47">
                  <c:v>19312</c:v>
                </c:pt>
                <c:pt idx="48">
                  <c:v>19365</c:v>
                </c:pt>
                <c:pt idx="49">
                  <c:v>19451.5</c:v>
                </c:pt>
                <c:pt idx="50">
                  <c:v>19493.5</c:v>
                </c:pt>
                <c:pt idx="51">
                  <c:v>20162</c:v>
                </c:pt>
                <c:pt idx="52">
                  <c:v>20191.5</c:v>
                </c:pt>
                <c:pt idx="53">
                  <c:v>20239</c:v>
                </c:pt>
                <c:pt idx="54">
                  <c:v>20252.5</c:v>
                </c:pt>
                <c:pt idx="55">
                  <c:v>20264</c:v>
                </c:pt>
                <c:pt idx="56">
                  <c:v>20289</c:v>
                </c:pt>
                <c:pt idx="57">
                  <c:v>20289</c:v>
                </c:pt>
                <c:pt idx="58">
                  <c:v>20322.5</c:v>
                </c:pt>
                <c:pt idx="59">
                  <c:v>20615.5</c:v>
                </c:pt>
                <c:pt idx="60">
                  <c:v>21216</c:v>
                </c:pt>
                <c:pt idx="61">
                  <c:v>21291.5</c:v>
                </c:pt>
                <c:pt idx="62">
                  <c:v>21291.5</c:v>
                </c:pt>
                <c:pt idx="63">
                  <c:v>21314</c:v>
                </c:pt>
                <c:pt idx="64">
                  <c:v>21484</c:v>
                </c:pt>
                <c:pt idx="65">
                  <c:v>22275.5</c:v>
                </c:pt>
                <c:pt idx="66">
                  <c:v>22277</c:v>
                </c:pt>
                <c:pt idx="67">
                  <c:v>22305</c:v>
                </c:pt>
                <c:pt idx="68">
                  <c:v>23255.5</c:v>
                </c:pt>
                <c:pt idx="69">
                  <c:v>23294.5</c:v>
                </c:pt>
                <c:pt idx="70">
                  <c:v>24274.5</c:v>
                </c:pt>
                <c:pt idx="71">
                  <c:v>2132</c:v>
                </c:pt>
                <c:pt idx="72">
                  <c:v>2132</c:v>
                </c:pt>
                <c:pt idx="73">
                  <c:v>2243.5</c:v>
                </c:pt>
                <c:pt idx="74">
                  <c:v>2243.5</c:v>
                </c:pt>
                <c:pt idx="75">
                  <c:v>2355</c:v>
                </c:pt>
                <c:pt idx="76">
                  <c:v>2355</c:v>
                </c:pt>
                <c:pt idx="77">
                  <c:v>2914</c:v>
                </c:pt>
                <c:pt idx="78">
                  <c:v>2914</c:v>
                </c:pt>
                <c:pt idx="79">
                  <c:v>3235</c:v>
                </c:pt>
                <c:pt idx="80">
                  <c:v>3235</c:v>
                </c:pt>
                <c:pt idx="81">
                  <c:v>5206</c:v>
                </c:pt>
                <c:pt idx="82">
                  <c:v>12175.5</c:v>
                </c:pt>
                <c:pt idx="83">
                  <c:v>15269.5</c:v>
                </c:pt>
                <c:pt idx="84">
                  <c:v>19524</c:v>
                </c:pt>
                <c:pt idx="85">
                  <c:v>20574</c:v>
                </c:pt>
                <c:pt idx="86">
                  <c:v>22118.5</c:v>
                </c:pt>
                <c:pt idx="87">
                  <c:v>22163</c:v>
                </c:pt>
                <c:pt idx="88">
                  <c:v>22266</c:v>
                </c:pt>
                <c:pt idx="89">
                  <c:v>22355</c:v>
                </c:pt>
                <c:pt idx="90">
                  <c:v>22355</c:v>
                </c:pt>
                <c:pt idx="91">
                  <c:v>22355</c:v>
                </c:pt>
                <c:pt idx="92">
                  <c:v>23185</c:v>
                </c:pt>
                <c:pt idx="93">
                  <c:v>23235</c:v>
                </c:pt>
                <c:pt idx="94">
                  <c:v>23235</c:v>
                </c:pt>
                <c:pt idx="95">
                  <c:v>23257.5</c:v>
                </c:pt>
                <c:pt idx="96">
                  <c:v>23486</c:v>
                </c:pt>
                <c:pt idx="97">
                  <c:v>23723</c:v>
                </c:pt>
                <c:pt idx="98">
                  <c:v>24346</c:v>
                </c:pt>
                <c:pt idx="99">
                  <c:v>24346</c:v>
                </c:pt>
                <c:pt idx="100">
                  <c:v>24346</c:v>
                </c:pt>
                <c:pt idx="101">
                  <c:v>24438</c:v>
                </c:pt>
                <c:pt idx="102">
                  <c:v>24505</c:v>
                </c:pt>
                <c:pt idx="103">
                  <c:v>24505</c:v>
                </c:pt>
                <c:pt idx="104">
                  <c:v>24505</c:v>
                </c:pt>
                <c:pt idx="105">
                  <c:v>24642</c:v>
                </c:pt>
                <c:pt idx="106">
                  <c:v>25362.5</c:v>
                </c:pt>
                <c:pt idx="107">
                  <c:v>25385</c:v>
                </c:pt>
                <c:pt idx="108">
                  <c:v>25410</c:v>
                </c:pt>
                <c:pt idx="109">
                  <c:v>25504.5</c:v>
                </c:pt>
                <c:pt idx="110">
                  <c:v>26312</c:v>
                </c:pt>
                <c:pt idx="111">
                  <c:v>26348</c:v>
                </c:pt>
                <c:pt idx="112">
                  <c:v>26348</c:v>
                </c:pt>
                <c:pt idx="113">
                  <c:v>26388</c:v>
                </c:pt>
                <c:pt idx="114">
                  <c:v>26451</c:v>
                </c:pt>
                <c:pt idx="115">
                  <c:v>26451</c:v>
                </c:pt>
                <c:pt idx="116">
                  <c:v>26699.5</c:v>
                </c:pt>
                <c:pt idx="117">
                  <c:v>27459</c:v>
                </c:pt>
                <c:pt idx="118">
                  <c:v>27459</c:v>
                </c:pt>
                <c:pt idx="119">
                  <c:v>27459</c:v>
                </c:pt>
                <c:pt idx="120">
                  <c:v>27640.5</c:v>
                </c:pt>
                <c:pt idx="121">
                  <c:v>27766</c:v>
                </c:pt>
                <c:pt idx="122">
                  <c:v>28468</c:v>
                </c:pt>
                <c:pt idx="123">
                  <c:v>30280.5</c:v>
                </c:pt>
                <c:pt idx="124">
                  <c:v>31405.5</c:v>
                </c:pt>
              </c:numCache>
            </c:numRef>
          </c:xVal>
          <c:yVal>
            <c:numRef>
              <c:f>'Active 1'!$N$21:$N$989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F5-4D44-B309-6E7A09A38778}"/>
            </c:ext>
          </c:extLst>
        </c:ser>
        <c:ser>
          <c:idx val="8"/>
          <c:order val="7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1'!$V$2:$V$989</c:f>
              <c:numCache>
                <c:formatCode>General</c:formatCode>
                <c:ptCount val="988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  <c:pt idx="19">
                  <c:v>19000</c:v>
                </c:pt>
                <c:pt idx="20">
                  <c:v>20000</c:v>
                </c:pt>
                <c:pt idx="21">
                  <c:v>21000</c:v>
                </c:pt>
                <c:pt idx="22">
                  <c:v>22000</c:v>
                </c:pt>
                <c:pt idx="23">
                  <c:v>23000</c:v>
                </c:pt>
                <c:pt idx="24">
                  <c:v>24000</c:v>
                </c:pt>
                <c:pt idx="25">
                  <c:v>25000</c:v>
                </c:pt>
                <c:pt idx="26">
                  <c:v>26000</c:v>
                </c:pt>
                <c:pt idx="27">
                  <c:v>27000</c:v>
                </c:pt>
                <c:pt idx="28">
                  <c:v>28000</c:v>
                </c:pt>
                <c:pt idx="29">
                  <c:v>29000</c:v>
                </c:pt>
                <c:pt idx="30">
                  <c:v>30000</c:v>
                </c:pt>
                <c:pt idx="31">
                  <c:v>31000</c:v>
                </c:pt>
                <c:pt idx="32">
                  <c:v>32000</c:v>
                </c:pt>
              </c:numCache>
            </c:numRef>
          </c:xVal>
          <c:yVal>
            <c:numRef>
              <c:f>'Active 1'!$W$2:$W$989</c:f>
              <c:numCache>
                <c:formatCode>General</c:formatCode>
                <c:ptCount val="988"/>
                <c:pt idx="0">
                  <c:v>1.2943026181228985E-2</c:v>
                </c:pt>
                <c:pt idx="1">
                  <c:v>6.9853662291700933E-3</c:v>
                </c:pt>
                <c:pt idx="2">
                  <c:v>1.5401507658969408E-3</c:v>
                </c:pt>
                <c:pt idx="3">
                  <c:v>-3.3926202085904716E-3</c:v>
                </c:pt>
                <c:pt idx="4">
                  <c:v>-7.8129466942921458E-3</c:v>
                </c:pt>
                <c:pt idx="5">
                  <c:v>-1.1720828691208076E-2</c:v>
                </c:pt>
                <c:pt idx="6">
                  <c:v>-1.511626619933827E-2</c:v>
                </c:pt>
                <c:pt idx="7">
                  <c:v>-1.7999259218682725E-2</c:v>
                </c:pt>
                <c:pt idx="8">
                  <c:v>-2.036980774924144E-2</c:v>
                </c:pt>
                <c:pt idx="9">
                  <c:v>-2.2227911791014413E-2</c:v>
                </c:pt>
                <c:pt idx="10">
                  <c:v>-2.3573571344001648E-2</c:v>
                </c:pt>
                <c:pt idx="11">
                  <c:v>-2.4406786408203145E-2</c:v>
                </c:pt>
                <c:pt idx="12">
                  <c:v>-2.4727556983618899E-2</c:v>
                </c:pt>
                <c:pt idx="13">
                  <c:v>-2.4535883070248919E-2</c:v>
                </c:pt>
                <c:pt idx="14">
                  <c:v>-2.3831764668093197E-2</c:v>
                </c:pt>
                <c:pt idx="15">
                  <c:v>-2.2615201777151733E-2</c:v>
                </c:pt>
                <c:pt idx="16">
                  <c:v>-2.0886194397424535E-2</c:v>
                </c:pt>
                <c:pt idx="17">
                  <c:v>-1.8644742528911587E-2</c:v>
                </c:pt>
                <c:pt idx="18">
                  <c:v>-1.5890846171612905E-2</c:v>
                </c:pt>
                <c:pt idx="19">
                  <c:v>-1.2624505325528487E-2</c:v>
                </c:pt>
                <c:pt idx="20">
                  <c:v>-8.8457199906583212E-3</c:v>
                </c:pt>
                <c:pt idx="21">
                  <c:v>-4.5544901670024479E-3</c:v>
                </c:pt>
                <c:pt idx="22">
                  <c:v>2.4918414543921574E-4</c:v>
                </c:pt>
                <c:pt idx="23">
                  <c:v>5.5653029466665727E-3</c:v>
                </c:pt>
                <c:pt idx="24">
                  <c:v>1.1393866236679706E-2</c:v>
                </c:pt>
                <c:pt idx="25">
                  <c:v>1.7734874015478547E-2</c:v>
                </c:pt>
                <c:pt idx="26">
                  <c:v>2.458832628306315E-2</c:v>
                </c:pt>
                <c:pt idx="27">
                  <c:v>3.1954223039433488E-2</c:v>
                </c:pt>
                <c:pt idx="28">
                  <c:v>3.9832564284589561E-2</c:v>
                </c:pt>
                <c:pt idx="29">
                  <c:v>4.8223350018531369E-2</c:v>
                </c:pt>
                <c:pt idx="30">
                  <c:v>5.712658024125894E-2</c:v>
                </c:pt>
                <c:pt idx="31">
                  <c:v>6.6542254952772217E-2</c:v>
                </c:pt>
                <c:pt idx="32">
                  <c:v>7.6470374153071258E-2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F5-4D44-B309-6E7A09A38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258560"/>
        <c:axId val="1"/>
      </c:scatterChart>
      <c:valAx>
        <c:axId val="387258560"/>
        <c:scaling>
          <c:orientation val="minMax"/>
          <c:max val="2800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5000"/>
      </c:valAx>
      <c:valAx>
        <c:axId val="1"/>
        <c:scaling>
          <c:orientation val="minMax"/>
          <c:max val="0.03"/>
          <c:min val="-0.03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258560"/>
        <c:crosses val="autoZero"/>
        <c:crossBetween val="midCat"/>
        <c:majorUnit val="0.01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V0829 Her -- O-C Diagram</a:t>
            </a:r>
          </a:p>
        </c:rich>
      </c:tx>
      <c:layout>
        <c:manualLayout>
          <c:xMode val="edge"/>
          <c:yMode val="edge"/>
          <c:x val="0.39624878074296982"/>
          <c:y val="3.282828282828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65068236341999E-2"/>
          <c:y val="0.10606086761380311"/>
          <c:w val="0.90738621695155475"/>
          <c:h val="0.75505236706016976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Q_fit!$D$21:$D$83</c:f>
              <c:numCache>
                <c:formatCode>General</c:formatCode>
                <c:ptCount val="63"/>
                <c:pt idx="0">
                  <c:v>0.2132</c:v>
                </c:pt>
                <c:pt idx="1">
                  <c:v>0.2132</c:v>
                </c:pt>
                <c:pt idx="2">
                  <c:v>0.22434999999999999</c:v>
                </c:pt>
                <c:pt idx="3">
                  <c:v>0.22434999999999999</c:v>
                </c:pt>
                <c:pt idx="4">
                  <c:v>0.2303</c:v>
                </c:pt>
                <c:pt idx="5">
                  <c:v>0.23549999999999999</c:v>
                </c:pt>
                <c:pt idx="6">
                  <c:v>0.23549999999999999</c:v>
                </c:pt>
                <c:pt idx="7">
                  <c:v>0.29139999999999999</c:v>
                </c:pt>
                <c:pt idx="8">
                  <c:v>0.29139999999999999</c:v>
                </c:pt>
                <c:pt idx="9">
                  <c:v>0.32350000000000001</c:v>
                </c:pt>
                <c:pt idx="10">
                  <c:v>0.32350000000000001</c:v>
                </c:pt>
                <c:pt idx="11">
                  <c:v>0.52059999999999995</c:v>
                </c:pt>
                <c:pt idx="12">
                  <c:v>0.52059999999999995</c:v>
                </c:pt>
                <c:pt idx="13">
                  <c:v>0.81100000000000005</c:v>
                </c:pt>
                <c:pt idx="14">
                  <c:v>1.00895</c:v>
                </c:pt>
                <c:pt idx="15">
                  <c:v>1.1164499999999999</c:v>
                </c:pt>
                <c:pt idx="16">
                  <c:v>1.2175499999999999</c:v>
                </c:pt>
                <c:pt idx="17">
                  <c:v>1.423</c:v>
                </c:pt>
                <c:pt idx="18">
                  <c:v>1.4286000000000001</c:v>
                </c:pt>
                <c:pt idx="19">
                  <c:v>1.4302999999999999</c:v>
                </c:pt>
                <c:pt idx="20">
                  <c:v>1.4353</c:v>
                </c:pt>
                <c:pt idx="21">
                  <c:v>1.4419999999999999</c:v>
                </c:pt>
                <c:pt idx="22">
                  <c:v>1.44225</c:v>
                </c:pt>
                <c:pt idx="23">
                  <c:v>1.4422999999999999</c:v>
                </c:pt>
                <c:pt idx="24">
                  <c:v>1.4531499999999999</c:v>
                </c:pt>
                <c:pt idx="25">
                  <c:v>1.5183500000000001</c:v>
                </c:pt>
                <c:pt idx="26">
                  <c:v>1.52355</c:v>
                </c:pt>
                <c:pt idx="27">
                  <c:v>1.52695</c:v>
                </c:pt>
                <c:pt idx="28">
                  <c:v>1.5408500000000001</c:v>
                </c:pt>
                <c:pt idx="29">
                  <c:v>1.5427999999999999</c:v>
                </c:pt>
                <c:pt idx="30">
                  <c:v>1.55145</c:v>
                </c:pt>
                <c:pt idx="31">
                  <c:v>1.5525500000000001</c:v>
                </c:pt>
                <c:pt idx="32">
                  <c:v>1.5569999999999999</c:v>
                </c:pt>
                <c:pt idx="33">
                  <c:v>1.6143000000000001</c:v>
                </c:pt>
                <c:pt idx="34">
                  <c:v>1.6341000000000001</c:v>
                </c:pt>
                <c:pt idx="35">
                  <c:v>1.63855</c:v>
                </c:pt>
                <c:pt idx="36">
                  <c:v>1.6408</c:v>
                </c:pt>
                <c:pt idx="37">
                  <c:v>1.6435999999999999</c:v>
                </c:pt>
                <c:pt idx="38">
                  <c:v>1.6454</c:v>
                </c:pt>
                <c:pt idx="39">
                  <c:v>1.6466499999999999</c:v>
                </c:pt>
                <c:pt idx="40">
                  <c:v>1.6609499999999999</c:v>
                </c:pt>
                <c:pt idx="41">
                  <c:v>1.7254</c:v>
                </c:pt>
                <c:pt idx="42">
                  <c:v>1.7458</c:v>
                </c:pt>
                <c:pt idx="43">
                  <c:v>1.74885</c:v>
                </c:pt>
                <c:pt idx="44">
                  <c:v>1.74915</c:v>
                </c:pt>
                <c:pt idx="45">
                  <c:v>1.7497</c:v>
                </c:pt>
                <c:pt idx="46">
                  <c:v>1.7541500000000001</c:v>
                </c:pt>
                <c:pt idx="47">
                  <c:v>1.8189500000000001</c:v>
                </c:pt>
                <c:pt idx="48">
                  <c:v>1.82145</c:v>
                </c:pt>
                <c:pt idx="49">
                  <c:v>1.8214999999999999</c:v>
                </c:pt>
                <c:pt idx="50">
                  <c:v>1.8250999999999999</c:v>
                </c:pt>
                <c:pt idx="51">
                  <c:v>1.8267500000000001</c:v>
                </c:pt>
                <c:pt idx="52">
                  <c:v>1.90415</c:v>
                </c:pt>
                <c:pt idx="53">
                  <c:v>1.9283999999999999</c:v>
                </c:pt>
                <c:pt idx="54">
                  <c:v>1.9312</c:v>
                </c:pt>
                <c:pt idx="55">
                  <c:v>1.9365000000000001</c:v>
                </c:pt>
                <c:pt idx="56">
                  <c:v>1.9451499999999999</c:v>
                </c:pt>
                <c:pt idx="57">
                  <c:v>1.9493499999999999</c:v>
                </c:pt>
                <c:pt idx="58">
                  <c:v>1.9523999999999999</c:v>
                </c:pt>
                <c:pt idx="59">
                  <c:v>2.0162</c:v>
                </c:pt>
                <c:pt idx="60">
                  <c:v>2.0191499999999998</c:v>
                </c:pt>
                <c:pt idx="61">
                  <c:v>2.0238999999999998</c:v>
                </c:pt>
                <c:pt idx="62">
                  <c:v>2.0252500000000002</c:v>
                </c:pt>
              </c:numCache>
            </c:numRef>
          </c:xVal>
          <c:yVal>
            <c:numRef>
              <c:f>Q_fit!$E$21:$E$83</c:f>
              <c:numCache>
                <c:formatCode>General</c:formatCode>
                <c:ptCount val="63"/>
                <c:pt idx="0">
                  <c:v>-8.6400000145658851E-4</c:v>
                </c:pt>
                <c:pt idx="1">
                  <c:v>-7.6400000398280099E-4</c:v>
                </c:pt>
                <c:pt idx="2">
                  <c:v>-1.7120000047725625E-3</c:v>
                </c:pt>
                <c:pt idx="3">
                  <c:v>6.8800000008195639E-4</c:v>
                </c:pt>
                <c:pt idx="4">
                  <c:v>1.2439999991329387E-3</c:v>
                </c:pt>
                <c:pt idx="5">
                  <c:v>-1.3600000020232983E-3</c:v>
                </c:pt>
                <c:pt idx="6">
                  <c:v>-1.1599999997997656E-3</c:v>
                </c:pt>
                <c:pt idx="7">
                  <c:v>-3.328000006149523E-3</c:v>
                </c:pt>
                <c:pt idx="8">
                  <c:v>-7.2800000634742901E-4</c:v>
                </c:pt>
                <c:pt idx="9">
                  <c:v>-3.7200000078883022E-3</c:v>
                </c:pt>
                <c:pt idx="10">
                  <c:v>1.2799999967683107E-3</c:v>
                </c:pt>
                <c:pt idx="11">
                  <c:v>-1.1312000002362765E-2</c:v>
                </c:pt>
                <c:pt idx="12">
                  <c:v>-1.0812000000441913E-2</c:v>
                </c:pt>
                <c:pt idx="13">
                  <c:v>-2.2120000001450535E-2</c:v>
                </c:pt>
                <c:pt idx="14">
                  <c:v>-2.4604000005638227E-2</c:v>
                </c:pt>
                <c:pt idx="15">
                  <c:v>-2.3703999999270309E-2</c:v>
                </c:pt>
                <c:pt idx="16">
                  <c:v>-2.3676000004343223E-2</c:v>
                </c:pt>
                <c:pt idx="17">
                  <c:v>-2.4160000000847504E-2</c:v>
                </c:pt>
                <c:pt idx="18">
                  <c:v>-2.5272000006225426E-2</c:v>
                </c:pt>
                <c:pt idx="19">
                  <c:v>-2.2256000003835652E-2</c:v>
                </c:pt>
                <c:pt idx="20">
                  <c:v>-2.4956000001111533E-2</c:v>
                </c:pt>
                <c:pt idx="21">
                  <c:v>-2.5040000000444707E-2</c:v>
                </c:pt>
                <c:pt idx="22">
                  <c:v>-2.7720000005501788E-2</c:v>
                </c:pt>
                <c:pt idx="23">
                  <c:v>-2.699600000778446E-2</c:v>
                </c:pt>
                <c:pt idx="24">
                  <c:v>-2.6087999998708256E-2</c:v>
                </c:pt>
                <c:pt idx="25">
                  <c:v>-2.789199999824632E-2</c:v>
                </c:pt>
                <c:pt idx="26">
                  <c:v>-1.8196000004536472E-2</c:v>
                </c:pt>
                <c:pt idx="27">
                  <c:v>-3.0363999998371582E-2</c:v>
                </c:pt>
                <c:pt idx="28">
                  <c:v>-2.0892000007734168E-2</c:v>
                </c:pt>
                <c:pt idx="29">
                  <c:v>-2.295600000070408E-2</c:v>
                </c:pt>
                <c:pt idx="30">
                  <c:v>-2.0404000002599787E-2</c:v>
                </c:pt>
                <c:pt idx="31">
                  <c:v>-1.7976000002818182E-2</c:v>
                </c:pt>
                <c:pt idx="32">
                  <c:v>-2.1140000004379544E-2</c:v>
                </c:pt>
                <c:pt idx="33">
                  <c:v>-2.273599999898579E-2</c:v>
                </c:pt>
                <c:pt idx="34">
                  <c:v>-2.3032000004604924E-2</c:v>
                </c:pt>
                <c:pt idx="35">
                  <c:v>-1.9896000005246606E-2</c:v>
                </c:pt>
                <c:pt idx="36">
                  <c:v>-2.1916000005148817E-2</c:v>
                </c:pt>
                <c:pt idx="37">
                  <c:v>-2.337200000329176E-2</c:v>
                </c:pt>
                <c:pt idx="38">
                  <c:v>-2.0808000001125038E-2</c:v>
                </c:pt>
                <c:pt idx="39">
                  <c:v>-1.7808000004151836E-2</c:v>
                </c:pt>
                <c:pt idx="40">
                  <c:v>-1.7343999999866355E-2</c:v>
                </c:pt>
                <c:pt idx="41">
                  <c:v>-2.2907999999006279E-2</c:v>
                </c:pt>
                <c:pt idx="42">
                  <c:v>-1.6516000003321096E-2</c:v>
                </c:pt>
                <c:pt idx="43">
                  <c:v>-1.9952000002376735E-2</c:v>
                </c:pt>
                <c:pt idx="44">
                  <c:v>-1.530800000182353E-2</c:v>
                </c:pt>
                <c:pt idx="45">
                  <c:v>-1.5244000001985114E-2</c:v>
                </c:pt>
                <c:pt idx="46">
                  <c:v>-1.5608000008796807E-2</c:v>
                </c:pt>
                <c:pt idx="47">
                  <c:v>-1.2604000003193505E-2</c:v>
                </c:pt>
                <c:pt idx="48">
                  <c:v>-1.640400000178488E-2</c:v>
                </c:pt>
                <c:pt idx="49">
                  <c:v>-1.808000000892207E-2</c:v>
                </c:pt>
                <c:pt idx="50">
                  <c:v>-1.495200000499608E-2</c:v>
                </c:pt>
                <c:pt idx="51">
                  <c:v>-1.3760000008915085E-2</c:v>
                </c:pt>
                <c:pt idx="52">
                  <c:v>-1.1208000003534835E-2</c:v>
                </c:pt>
                <c:pt idx="53">
                  <c:v>-1.3268000002426561E-2</c:v>
                </c:pt>
                <c:pt idx="54">
                  <c:v>-6.6240000014659017E-3</c:v>
                </c:pt>
                <c:pt idx="55">
                  <c:v>-7.5800000049639493E-3</c:v>
                </c:pt>
                <c:pt idx="56">
                  <c:v>-3.7280000033206306E-3</c:v>
                </c:pt>
                <c:pt idx="57">
                  <c:v>-1.0312000005797017E-2</c:v>
                </c:pt>
                <c:pt idx="58">
                  <c:v>-9.4480000043404289E-3</c:v>
                </c:pt>
                <c:pt idx="59">
                  <c:v>-7.2240000008605421E-3</c:v>
                </c:pt>
                <c:pt idx="60">
                  <c:v>-8.3079999967594631E-3</c:v>
                </c:pt>
                <c:pt idx="61">
                  <c:v>-1.0328000003937632E-2</c:v>
                </c:pt>
                <c:pt idx="62">
                  <c:v>-3.1800000069779344E-3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93-4FA6-8E06-401139DCBA86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Q_fit!$U$2:$U$38</c:f>
              <c:numCache>
                <c:formatCode>General</c:formatCode>
                <c:ptCount val="37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</c:numCache>
            </c:numRef>
          </c:xVal>
          <c:yVal>
            <c:numRef>
              <c:f>Q_fit!$V$2:$V$38</c:f>
              <c:numCache>
                <c:formatCode>General</c:formatCode>
                <c:ptCount val="37"/>
                <c:pt idx="0">
                  <c:v>1.3307420245958001E-2</c:v>
                </c:pt>
                <c:pt idx="1">
                  <c:v>7.2413257368981439E-3</c:v>
                </c:pt>
                <c:pt idx="2">
                  <c:v>1.6977171611823473E-3</c:v>
                </c:pt>
                <c:pt idx="3">
                  <c:v>-3.3234054811893897E-3</c:v>
                </c:pt>
                <c:pt idx="4">
                  <c:v>-7.8220421902170656E-3</c:v>
                </c:pt>
                <c:pt idx="5">
                  <c:v>-1.1798192965900685E-2</c:v>
                </c:pt>
                <c:pt idx="6">
                  <c:v>-1.5251857808240241E-2</c:v>
                </c:pt>
                <c:pt idx="7">
                  <c:v>-1.8183036717235743E-2</c:v>
                </c:pt>
                <c:pt idx="8">
                  <c:v>-2.0591729692887171E-2</c:v>
                </c:pt>
                <c:pt idx="9">
                  <c:v>-2.2477936735194548E-2</c:v>
                </c:pt>
                <c:pt idx="10">
                  <c:v>-2.3841657844157867E-2</c:v>
                </c:pt>
                <c:pt idx="11">
                  <c:v>-2.4682893019777122E-2</c:v>
                </c:pt>
                <c:pt idx="12">
                  <c:v>-2.5001642262052322E-2</c:v>
                </c:pt>
                <c:pt idx="13">
                  <c:v>-2.4797905570983457E-2</c:v>
                </c:pt>
                <c:pt idx="14">
                  <c:v>-2.4071682946570548E-2</c:v>
                </c:pt>
                <c:pt idx="15">
                  <c:v>-2.2822974388813554E-2</c:v>
                </c:pt>
                <c:pt idx="16">
                  <c:v>-2.1051779897712508E-2</c:v>
                </c:pt>
                <c:pt idx="17">
                  <c:v>-1.8758099473267426E-2</c:v>
                </c:pt>
                <c:pt idx="18">
                  <c:v>-1.5941933115478243E-2</c:v>
                </c:pt>
                <c:pt idx="19">
                  <c:v>-1.2603280824345031E-2</c:v>
                </c:pt>
                <c:pt idx="20">
                  <c:v>-8.7421425998677471E-3</c:v>
                </c:pt>
                <c:pt idx="21">
                  <c:v>-4.3585184420464052E-3</c:v>
                </c:pt>
                <c:pt idx="22">
                  <c:v>5.4759164911899472E-4</c:v>
                </c:pt>
                <c:pt idx="23">
                  <c:v>5.9761876736284247E-3</c:v>
                </c:pt>
                <c:pt idx="24">
                  <c:v>1.1927269631481968E-2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93-4FA6-8E06-401139DCB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099136"/>
        <c:axId val="1"/>
      </c:scatterChart>
      <c:valAx>
        <c:axId val="720099136"/>
        <c:scaling>
          <c:orientation val="minMax"/>
          <c:max val="2.5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09913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5720984759671746"/>
          <c:y val="0.92929292929292928"/>
          <c:w val="0.57796014067995305"/>
          <c:h val="0.9797979797979797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V829 Her - O-C Diagr.</a:t>
            </a:r>
          </a:p>
        </c:rich>
      </c:tx>
      <c:layout>
        <c:manualLayout>
          <c:xMode val="edge"/>
          <c:yMode val="edge"/>
          <c:x val="0.37111801242236025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96273291925466"/>
          <c:y val="0.14201183431952663"/>
          <c:w val="0.80745341614906829"/>
          <c:h val="0.642011834319526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Robb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(2)'!$D$21:$D$297</c:f>
                <c:numCache>
                  <c:formatCode>General</c:formatCode>
                  <c:ptCount val="2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  <c:pt idx="77">
                    <c:v>6.9999999999999999E-4</c:v>
                  </c:pt>
                  <c:pt idx="78">
                    <c:v>4.1000000000000003E-3</c:v>
                  </c:pt>
                  <c:pt idx="79">
                    <c:v>1.5E-3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5.8999999999999999E-3</c:v>
                  </c:pt>
                  <c:pt idx="85">
                    <c:v>2.7000000000000001E-3</c:v>
                  </c:pt>
                  <c:pt idx="86">
                    <c:v>4.0000000000000002E-4</c:v>
                  </c:pt>
                  <c:pt idx="87">
                    <c:v>4.0000000000000002E-4</c:v>
                  </c:pt>
                  <c:pt idx="88">
                    <c:v>2.0000000000000001E-4</c:v>
                  </c:pt>
                  <c:pt idx="89">
                    <c:v>2.9999999999999997E-4</c:v>
                  </c:pt>
                  <c:pt idx="90">
                    <c:v>2.9999999999999997E-4</c:v>
                  </c:pt>
                  <c:pt idx="91">
                    <c:v>5.0000000000000001E-4</c:v>
                  </c:pt>
                  <c:pt idx="92">
                    <c:v>2.0000000000000001E-4</c:v>
                  </c:pt>
                  <c:pt idx="93">
                    <c:v>5.9999999999999995E-4</c:v>
                  </c:pt>
                  <c:pt idx="94">
                    <c:v>1E-3</c:v>
                  </c:pt>
                  <c:pt idx="95">
                    <c:v>0</c:v>
                  </c:pt>
                  <c:pt idx="96">
                    <c:v>2.0000000000000001E-4</c:v>
                  </c:pt>
                  <c:pt idx="97">
                    <c:v>5.0000000000000001E-4</c:v>
                  </c:pt>
                  <c:pt idx="98">
                    <c:v>0</c:v>
                  </c:pt>
                  <c:pt idx="99">
                    <c:v>1E-4</c:v>
                  </c:pt>
                  <c:pt idx="100">
                    <c:v>2.0000000000000001E-4</c:v>
                  </c:pt>
                  <c:pt idx="101">
                    <c:v>2.0000000000000001E-4</c:v>
                  </c:pt>
                  <c:pt idx="102">
                    <c:v>1.6000000000000001E-3</c:v>
                  </c:pt>
                  <c:pt idx="103">
                    <c:v>2.9999999999999997E-4</c:v>
                  </c:pt>
                </c:numCache>
              </c:numRef>
            </c:plus>
            <c:minus>
              <c:numRef>
                <c:f>'A (2)'!$D$21:$D$297</c:f>
                <c:numCache>
                  <c:formatCode>General</c:formatCode>
                  <c:ptCount val="2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  <c:pt idx="77">
                    <c:v>6.9999999999999999E-4</c:v>
                  </c:pt>
                  <c:pt idx="78">
                    <c:v>4.1000000000000003E-3</c:v>
                  </c:pt>
                  <c:pt idx="79">
                    <c:v>1.5E-3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5.8999999999999999E-3</c:v>
                  </c:pt>
                  <c:pt idx="85">
                    <c:v>2.7000000000000001E-3</c:v>
                  </c:pt>
                  <c:pt idx="86">
                    <c:v>4.0000000000000002E-4</c:v>
                  </c:pt>
                  <c:pt idx="87">
                    <c:v>4.0000000000000002E-4</c:v>
                  </c:pt>
                  <c:pt idx="88">
                    <c:v>2.0000000000000001E-4</c:v>
                  </c:pt>
                  <c:pt idx="89">
                    <c:v>2.9999999999999997E-4</c:v>
                  </c:pt>
                  <c:pt idx="90">
                    <c:v>2.9999999999999997E-4</c:v>
                  </c:pt>
                  <c:pt idx="91">
                    <c:v>5.0000000000000001E-4</c:v>
                  </c:pt>
                  <c:pt idx="92">
                    <c:v>2.0000000000000001E-4</c:v>
                  </c:pt>
                  <c:pt idx="93">
                    <c:v>5.9999999999999995E-4</c:v>
                  </c:pt>
                  <c:pt idx="94">
                    <c:v>1E-3</c:v>
                  </c:pt>
                  <c:pt idx="95">
                    <c:v>0</c:v>
                  </c:pt>
                  <c:pt idx="96">
                    <c:v>2.0000000000000001E-4</c:v>
                  </c:pt>
                  <c:pt idx="97">
                    <c:v>5.0000000000000001E-4</c:v>
                  </c:pt>
                  <c:pt idx="98">
                    <c:v>0</c:v>
                  </c:pt>
                  <c:pt idx="99">
                    <c:v>1E-4</c:v>
                  </c:pt>
                  <c:pt idx="100">
                    <c:v>2.0000000000000001E-4</c:v>
                  </c:pt>
                  <c:pt idx="101">
                    <c:v>2.0000000000000001E-4</c:v>
                  </c:pt>
                  <c:pt idx="102">
                    <c:v>1.6000000000000001E-3</c:v>
                  </c:pt>
                  <c:pt idx="10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(2)'!$H$21:$H$997</c:f>
              <c:numCache>
                <c:formatCode>General</c:formatCode>
                <c:ptCount val="977"/>
                <c:pt idx="0">
                  <c:v>-2.7000000045518391E-3</c:v>
                </c:pt>
                <c:pt idx="1">
                  <c:v>1.9252499987487681E-3</c:v>
                </c:pt>
                <c:pt idx="2">
                  <c:v>-1.2445000902516767E-4</c:v>
                </c:pt>
                <c:pt idx="3">
                  <c:v>-2.3489000013796613E-3</c:v>
                </c:pt>
                <c:pt idx="4">
                  <c:v>1.7694999405648559E-4</c:v>
                </c:pt>
                <c:pt idx="5">
                  <c:v>5.2499992307275534E-5</c:v>
                </c:pt>
                <c:pt idx="10">
                  <c:v>6.0802999942097813E-3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20-459A-A5F4-0B3E2AC146FD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  <c:pt idx="77">
                    <c:v>6.9999999999999999E-4</c:v>
                  </c:pt>
                  <c:pt idx="78">
                    <c:v>4.1000000000000003E-3</c:v>
                  </c:pt>
                  <c:pt idx="79">
                    <c:v>1.5E-3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5.8999999999999999E-3</c:v>
                  </c:pt>
                  <c:pt idx="85">
                    <c:v>2.7000000000000001E-3</c:v>
                  </c:pt>
                  <c:pt idx="86">
                    <c:v>4.0000000000000002E-4</c:v>
                  </c:pt>
                  <c:pt idx="87">
                    <c:v>4.0000000000000002E-4</c:v>
                  </c:pt>
                  <c:pt idx="88">
                    <c:v>2.0000000000000001E-4</c:v>
                  </c:pt>
                  <c:pt idx="89">
                    <c:v>2.9999999999999997E-4</c:v>
                  </c:pt>
                  <c:pt idx="90">
                    <c:v>2.9999999999999997E-4</c:v>
                  </c:pt>
                  <c:pt idx="91">
                    <c:v>5.0000000000000001E-4</c:v>
                  </c:pt>
                  <c:pt idx="92">
                    <c:v>2.0000000000000001E-4</c:v>
                  </c:pt>
                  <c:pt idx="93">
                    <c:v>5.9999999999999995E-4</c:v>
                  </c:pt>
                  <c:pt idx="94">
                    <c:v>1E-3</c:v>
                  </c:pt>
                  <c:pt idx="95">
                    <c:v>0</c:v>
                  </c:pt>
                  <c:pt idx="96">
                    <c:v>2.0000000000000001E-4</c:v>
                  </c:pt>
                  <c:pt idx="97">
                    <c:v>5.0000000000000001E-4</c:v>
                  </c:pt>
                  <c:pt idx="98">
                    <c:v>0</c:v>
                  </c:pt>
                  <c:pt idx="99">
                    <c:v>1E-4</c:v>
                  </c:pt>
                  <c:pt idx="100">
                    <c:v>2.0000000000000001E-4</c:v>
                  </c:pt>
                  <c:pt idx="101">
                    <c:v>2.0000000000000001E-4</c:v>
                  </c:pt>
                  <c:pt idx="102">
                    <c:v>1.6000000000000001E-3</c:v>
                  </c:pt>
                  <c:pt idx="103">
                    <c:v>2.9999999999999997E-4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  <c:pt idx="77">
                    <c:v>6.9999999999999999E-4</c:v>
                  </c:pt>
                  <c:pt idx="78">
                    <c:v>4.1000000000000003E-3</c:v>
                  </c:pt>
                  <c:pt idx="79">
                    <c:v>1.5E-3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5.8999999999999999E-3</c:v>
                  </c:pt>
                  <c:pt idx="85">
                    <c:v>2.7000000000000001E-3</c:v>
                  </c:pt>
                  <c:pt idx="86">
                    <c:v>4.0000000000000002E-4</c:v>
                  </c:pt>
                  <c:pt idx="87">
                    <c:v>4.0000000000000002E-4</c:v>
                  </c:pt>
                  <c:pt idx="88">
                    <c:v>2.0000000000000001E-4</c:v>
                  </c:pt>
                  <c:pt idx="89">
                    <c:v>2.9999999999999997E-4</c:v>
                  </c:pt>
                  <c:pt idx="90">
                    <c:v>2.9999999999999997E-4</c:v>
                  </c:pt>
                  <c:pt idx="91">
                    <c:v>5.0000000000000001E-4</c:v>
                  </c:pt>
                  <c:pt idx="92">
                    <c:v>2.0000000000000001E-4</c:v>
                  </c:pt>
                  <c:pt idx="93">
                    <c:v>5.9999999999999995E-4</c:v>
                  </c:pt>
                  <c:pt idx="94">
                    <c:v>1E-3</c:v>
                  </c:pt>
                  <c:pt idx="95">
                    <c:v>0</c:v>
                  </c:pt>
                  <c:pt idx="96">
                    <c:v>2.0000000000000001E-4</c:v>
                  </c:pt>
                  <c:pt idx="97">
                    <c:v>5.0000000000000001E-4</c:v>
                  </c:pt>
                  <c:pt idx="98">
                    <c:v>0</c:v>
                  </c:pt>
                  <c:pt idx="99">
                    <c:v>1E-4</c:v>
                  </c:pt>
                  <c:pt idx="100">
                    <c:v>2.0000000000000001E-4</c:v>
                  </c:pt>
                  <c:pt idx="101">
                    <c:v>2.0000000000000001E-4</c:v>
                  </c:pt>
                  <c:pt idx="102">
                    <c:v>1.6000000000000001E-3</c:v>
                  </c:pt>
                  <c:pt idx="10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(2)'!$I$21:$I$997</c:f>
              <c:numCache>
                <c:formatCode>General</c:formatCode>
                <c:ptCount val="977"/>
                <c:pt idx="22">
                  <c:v>1.8925499971373938E-3</c:v>
                </c:pt>
                <c:pt idx="65">
                  <c:v>3.5116199993353803E-2</c:v>
                </c:pt>
                <c:pt idx="83">
                  <c:v>5.3502549999393523E-2</c:v>
                </c:pt>
                <c:pt idx="92">
                  <c:v>5.8000550001452211E-2</c:v>
                </c:pt>
                <c:pt idx="94">
                  <c:v>5.835444999684114E-2</c:v>
                </c:pt>
                <c:pt idx="96">
                  <c:v>6.40478028144571E-2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20-459A-A5F4-0B3E2AC146FD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plus>
            <c:minus>
              <c:numRef>
                <c:f>'A (2)'!$D$21:$D$49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(2)'!$J$21:$J$997</c:f>
              <c:numCache>
                <c:formatCode>General</c:formatCode>
                <c:ptCount val="977"/>
                <c:pt idx="6">
                  <c:v>3.6132000022917055E-3</c:v>
                </c:pt>
                <c:pt idx="7">
                  <c:v>3.713199999765493E-3</c:v>
                </c:pt>
                <c:pt idx="8">
                  <c:v>2.9993499920237809E-3</c:v>
                </c:pt>
                <c:pt idx="9">
                  <c:v>5.3993499968782999E-3</c:v>
                </c:pt>
                <c:pt idx="11">
                  <c:v>3.5854999950970523E-3</c:v>
                </c:pt>
                <c:pt idx="12">
                  <c:v>3.785499997320585E-3</c:v>
                </c:pt>
                <c:pt idx="13">
                  <c:v>2.7913999947486445E-3</c:v>
                </c:pt>
                <c:pt idx="14">
                  <c:v>5.3913999945507385E-3</c:v>
                </c:pt>
                <c:pt idx="15">
                  <c:v>3.073499996389728E-3</c:v>
                </c:pt>
                <c:pt idx="16">
                  <c:v>8.0735000010463409E-3</c:v>
                </c:pt>
                <c:pt idx="17">
                  <c:v>-3.7940000038361177E-4</c:v>
                </c:pt>
                <c:pt idx="64">
                  <c:v>3.1552399996144231E-2</c:v>
                </c:pt>
                <c:pt idx="73">
                  <c:v>2.5757399998838082E-2</c:v>
                </c:pt>
                <c:pt idx="102">
                  <c:v>6.5864199998031836E-2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20-459A-A5F4-0B3E2AC146FD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(2)'!$D$21:$D$97</c:f>
                <c:numCache>
                  <c:formatCode>General</c:formatCode>
                  <c:ptCount val="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</c:numCache>
              </c:numRef>
            </c:plus>
            <c:minus>
              <c:numRef>
                <c:f>'A (2)'!$D$21:$D$97</c:f>
                <c:numCache>
                  <c:formatCode>General</c:formatCode>
                  <c:ptCount val="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(2)'!$K$21:$K$997</c:f>
              <c:numCache>
                <c:formatCode>General</c:formatCode>
                <c:ptCount val="977"/>
                <c:pt idx="18">
                  <c:v>1.2060000153724104E-4</c:v>
                </c:pt>
                <c:pt idx="19">
                  <c:v>-5.0890000056824647E-3</c:v>
                </c:pt>
                <c:pt idx="20">
                  <c:v>-3.4160500072175637E-3</c:v>
                </c:pt>
                <c:pt idx="21">
                  <c:v>-2.58550004218705E-4</c:v>
                </c:pt>
                <c:pt idx="23">
                  <c:v>5.7229999947594479E-3</c:v>
                </c:pt>
                <c:pt idx="24">
                  <c:v>4.7285999971791171E-3</c:v>
                </c:pt>
                <c:pt idx="25">
                  <c:v>7.7802999949199148E-3</c:v>
                </c:pt>
                <c:pt idx="26">
                  <c:v>5.1852999968104996E-3</c:v>
                </c:pt>
                <c:pt idx="27">
                  <c:v>5.2419999992707744E-3</c:v>
                </c:pt>
                <c:pt idx="28">
                  <c:v>2.567249997809995E-3</c:v>
                </c:pt>
                <c:pt idx="29">
                  <c:v>3.2922999962465838E-3</c:v>
                </c:pt>
                <c:pt idx="30">
                  <c:v>4.4281500013312325E-3</c:v>
                </c:pt>
                <c:pt idx="31">
                  <c:v>3.993349993834272E-3</c:v>
                </c:pt>
                <c:pt idx="32">
                  <c:v>1.3798549996863585E-2</c:v>
                </c:pt>
                <c:pt idx="33">
                  <c:v>1.7019500010064803E-3</c:v>
                </c:pt>
                <c:pt idx="39">
                  <c:v>1.1164299998199567E-2</c:v>
                </c:pt>
                <c:pt idx="44">
                  <c:v>1.3745399999606889E-2</c:v>
                </c:pt>
                <c:pt idx="46">
                  <c:v>1.7535949999000877E-2</c:v>
                </c:pt>
                <c:pt idx="47">
                  <c:v>1.3325400002941024E-2</c:v>
                </c:pt>
                <c:pt idx="48">
                  <c:v>2.0145800001046155E-2</c:v>
                </c:pt>
                <c:pt idx="49">
                  <c:v>1.6773850002209656E-2</c:v>
                </c:pt>
                <c:pt idx="50">
                  <c:v>2.1424149992526509E-2</c:v>
                </c:pt>
                <c:pt idx="51">
                  <c:v>2.1499700000276789E-2</c:v>
                </c:pt>
                <c:pt idx="52">
                  <c:v>2.1229149991995655E-2</c:v>
                </c:pt>
                <c:pt idx="53">
                  <c:v>2.5593949998437893E-2</c:v>
                </c:pt>
                <c:pt idx="54">
                  <c:v>2.1846449999429751E-2</c:v>
                </c:pt>
                <c:pt idx="55">
                  <c:v>2.0171499993011821E-2</c:v>
                </c:pt>
                <c:pt idx="56">
                  <c:v>2.3375099990516901E-2</c:v>
                </c:pt>
                <c:pt idx="57">
                  <c:v>2.4601749995781574E-2</c:v>
                </c:pt>
                <c:pt idx="58">
                  <c:v>2.8779149994079489E-2</c:v>
                </c:pt>
                <c:pt idx="59">
                  <c:v>2.7228400002059061E-2</c:v>
                </c:pt>
                <c:pt idx="60">
                  <c:v>3.3931199999642558E-2</c:v>
                </c:pt>
                <c:pt idx="61">
                  <c:v>3.3086499992350582E-2</c:v>
                </c:pt>
                <c:pt idx="62">
                  <c:v>3.7120150002010632E-2</c:v>
                </c:pt>
                <c:pt idx="63">
                  <c:v>3.0624349994468503E-2</c:v>
                </c:pt>
                <c:pt idx="66">
                  <c:v>3.4094149996235501E-2</c:v>
                </c:pt>
                <c:pt idx="67">
                  <c:v>3.2173899999179412E-2</c:v>
                </c:pt>
                <c:pt idx="68">
                  <c:v>3.9350249993731268E-2</c:v>
                </c:pt>
                <c:pt idx="69">
                  <c:v>3.5426399997959379E-2</c:v>
                </c:pt>
                <c:pt idx="70">
                  <c:v>3.3778899996832479E-2</c:v>
                </c:pt>
                <c:pt idx="72">
                  <c:v>3.6857249993772712E-2</c:v>
                </c:pt>
                <c:pt idx="74">
                  <c:v>3.7536550000368152E-2</c:v>
                </c:pt>
                <c:pt idx="78">
                  <c:v>3.9731400000164285E-2</c:v>
                </c:pt>
                <c:pt idx="79">
                  <c:v>4.5648399995116051E-2</c:v>
                </c:pt>
                <c:pt idx="80">
                  <c:v>4.9586850000196137E-2</c:v>
                </c:pt>
                <c:pt idx="81">
                  <c:v>4.7076299997570459E-2</c:v>
                </c:pt>
                <c:pt idx="82">
                  <c:v>4.8026599994045682E-2</c:v>
                </c:pt>
                <c:pt idx="84">
                  <c:v>4.7177699998428579E-2</c:v>
                </c:pt>
                <c:pt idx="85">
                  <c:v>4.7680499992566183E-2</c:v>
                </c:pt>
                <c:pt idx="86">
                  <c:v>4.9645499995676801E-2</c:v>
                </c:pt>
                <c:pt idx="87">
                  <c:v>4.9945499995374121E-2</c:v>
                </c:pt>
                <c:pt idx="88">
                  <c:v>5.0545499994768761E-2</c:v>
                </c:pt>
                <c:pt idx="89">
                  <c:v>5.5838499996752944E-2</c:v>
                </c:pt>
                <c:pt idx="90">
                  <c:v>5.7783500000368804E-2</c:v>
                </c:pt>
                <c:pt idx="91">
                  <c:v>5.8783499996934552E-2</c:v>
                </c:pt>
                <c:pt idx="93">
                  <c:v>5.8780749997822568E-2</c:v>
                </c:pt>
                <c:pt idx="95">
                  <c:v>5.8522299994365312E-2</c:v>
                </c:pt>
                <c:pt idx="97">
                  <c:v>5.9274599996570032E-2</c:v>
                </c:pt>
                <c:pt idx="98">
                  <c:v>6.4834599994355813E-2</c:v>
                </c:pt>
                <c:pt idx="99">
                  <c:v>6.505049999395851E-2</c:v>
                </c:pt>
                <c:pt idx="100">
                  <c:v>6.5420499995525461E-2</c:v>
                </c:pt>
                <c:pt idx="101">
                  <c:v>6.5600499998254236E-2</c:v>
                </c:pt>
                <c:pt idx="103">
                  <c:v>7.9838799996650778E-2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20-459A-A5F4-0B3E2AC146FD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(2)'!$D$21:$D$97</c:f>
                <c:numCache>
                  <c:formatCode>General</c:formatCode>
                  <c:ptCount val="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</c:numCache>
              </c:numRef>
            </c:plus>
            <c:minus>
              <c:numRef>
                <c:f>'A (2)'!$D$21:$D$97</c:f>
                <c:numCache>
                  <c:formatCode>General</c:formatCode>
                  <c:ptCount val="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(2)'!$L$21:$L$997</c:f>
              <c:numCache>
                <c:formatCode>General</c:formatCode>
                <c:ptCount val="977"/>
                <c:pt idx="71">
                  <c:v>3.8088900000730064E-2</c:v>
                </c:pt>
                <c:pt idx="75">
                  <c:v>4.0761600001133047E-2</c:v>
                </c:pt>
                <c:pt idx="76">
                  <c:v>4.4344149995595217E-2</c:v>
                </c:pt>
                <c:pt idx="77">
                  <c:v>4.5244149994687177E-2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20-459A-A5F4-0B3E2AC146FD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(2)'!$D$21:$D$97</c:f>
                <c:numCache>
                  <c:formatCode>General</c:formatCode>
                  <c:ptCount val="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</c:numCache>
              </c:numRef>
            </c:plus>
            <c:minus>
              <c:numRef>
                <c:f>'A (2)'!$D$21:$D$97</c:f>
                <c:numCache>
                  <c:formatCode>General</c:formatCode>
                  <c:ptCount val="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20-459A-A5F4-0B3E2AC146FD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(2)'!$D$21:$D$97</c:f>
                <c:numCache>
                  <c:formatCode>General</c:formatCode>
                  <c:ptCount val="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</c:numCache>
              </c:numRef>
            </c:plus>
            <c:minus>
              <c:numRef>
                <c:f>'A (2)'!$D$21:$D$97</c:f>
                <c:numCache>
                  <c:formatCode>General</c:formatCode>
                  <c:ptCount val="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(2)'!$N$21:$N$997</c:f>
              <c:numCache>
                <c:formatCode>General</c:formatCode>
                <c:ptCount val="977"/>
                <c:pt idx="35">
                  <c:v>9.4428000011248514E-3</c:v>
                </c:pt>
                <c:pt idx="36">
                  <c:v>1.2176449999969918E-2</c:v>
                </c:pt>
                <c:pt idx="37">
                  <c:v>1.4627550001023337E-2</c:v>
                </c:pt>
                <c:pt idx="38">
                  <c:v>1.1556999990716577E-2</c:v>
                </c:pt>
                <c:pt idx="40">
                  <c:v>1.1284099993645214E-2</c:v>
                </c:pt>
                <c:pt idx="41">
                  <c:v>1.4513549998810049E-2</c:v>
                </c:pt>
                <c:pt idx="42">
                  <c:v>1.2540799994894769E-2</c:v>
                </c:pt>
                <c:pt idx="43">
                  <c:v>1.1143599993374664E-2</c:v>
                </c:pt>
                <c:pt idx="45">
                  <c:v>1.6771649992733728E-2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20-459A-A5F4-0B3E2AC146FD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(2)'!$O$21:$O$997</c:f>
              <c:numCache>
                <c:formatCode>General</c:formatCode>
                <c:ptCount val="977"/>
                <c:pt idx="0">
                  <c:v>-4.2439659203451399E-2</c:v>
                </c:pt>
                <c:pt idx="1">
                  <c:v>-4.2429828898826745E-2</c:v>
                </c:pt>
                <c:pt idx="2">
                  <c:v>-4.241803253327716E-2</c:v>
                </c:pt>
                <c:pt idx="3">
                  <c:v>-4.2396405863102928E-2</c:v>
                </c:pt>
                <c:pt idx="4">
                  <c:v>-4.2362982827379103E-2</c:v>
                </c:pt>
                <c:pt idx="5">
                  <c:v>-4.2341356157204871E-2</c:v>
                </c:pt>
                <c:pt idx="6">
                  <c:v>-3.40563754195473E-2</c:v>
                </c:pt>
                <c:pt idx="7">
                  <c:v>-3.40563754195473E-2</c:v>
                </c:pt>
                <c:pt idx="8">
                  <c:v>-3.3617943833287769E-2</c:v>
                </c:pt>
                <c:pt idx="9">
                  <c:v>-3.3617943833287769E-2</c:v>
                </c:pt>
                <c:pt idx="10">
                  <c:v>-3.3383982583221034E-2</c:v>
                </c:pt>
                <c:pt idx="11">
                  <c:v>-3.3179512247028246E-2</c:v>
                </c:pt>
                <c:pt idx="12">
                  <c:v>-3.3179512247028246E-2</c:v>
                </c:pt>
                <c:pt idx="13">
                  <c:v>-3.0981456132955831E-2</c:v>
                </c:pt>
                <c:pt idx="14">
                  <c:v>-3.0981456132955831E-2</c:v>
                </c:pt>
                <c:pt idx="15">
                  <c:v>-2.9719245019150381E-2</c:v>
                </c:pt>
                <c:pt idx="16">
                  <c:v>-2.9719245019150381E-2</c:v>
                </c:pt>
                <c:pt idx="17">
                  <c:v>-2.1969032853073937E-2</c:v>
                </c:pt>
                <c:pt idx="22">
                  <c:v>5.4358903795337712E-3</c:v>
                </c:pt>
                <c:pt idx="23">
                  <c:v>1.3514434720073625E-2</c:v>
                </c:pt>
                <c:pt idx="24">
                  <c:v>1.3734633543665851E-2</c:v>
                </c:pt>
                <c:pt idx="25">
                  <c:v>1.3801479615113493E-2</c:v>
                </c:pt>
                <c:pt idx="26">
                  <c:v>1.3998085707606557E-2</c:v>
                </c:pt>
                <c:pt idx="27">
                  <c:v>1.4261537871547256E-2</c:v>
                </c:pt>
                <c:pt idx="28">
                  <c:v>1.427136817617191E-2</c:v>
                </c:pt>
                <c:pt idx="29">
                  <c:v>1.4273334237096841E-2</c:v>
                </c:pt>
                <c:pt idx="30">
                  <c:v>1.4699969457806779E-2</c:v>
                </c:pt>
                <c:pt idx="33">
                  <c:v>1.7601875383004353E-2</c:v>
                </c:pt>
                <c:pt idx="34">
                  <c:v>-2.3547477461949906E-2</c:v>
                </c:pt>
                <c:pt idx="35">
                  <c:v>1.8225116696207355E-2</c:v>
                </c:pt>
                <c:pt idx="36">
                  <c:v>1.856524523622035E-2</c:v>
                </c:pt>
                <c:pt idx="37">
                  <c:v>1.8608498576568828E-2</c:v>
                </c:pt>
                <c:pt idx="38">
                  <c:v>1.8783477998887646E-2</c:v>
                </c:pt>
                <c:pt idx="40">
                  <c:v>2.1815143945130636E-2</c:v>
                </c:pt>
                <c:pt idx="41">
                  <c:v>2.199012336744946E-2</c:v>
                </c:pt>
                <c:pt idx="42">
                  <c:v>2.2078596109071341E-2</c:v>
                </c:pt>
                <c:pt idx="43">
                  <c:v>2.2188695520867455E-2</c:v>
                </c:pt>
                <c:pt idx="45">
                  <c:v>2.2308625237288229E-2</c:v>
                </c:pt>
                <c:pt idx="53">
                  <c:v>2.9083671184599091E-2</c:v>
                </c:pt>
                <c:pt idx="55">
                  <c:v>2.9183940291770558E-2</c:v>
                </c:pt>
                <c:pt idx="56">
                  <c:v>2.9325496678365551E-2</c:v>
                </c:pt>
                <c:pt idx="57">
                  <c:v>2.9390376688888262E-2</c:v>
                </c:pt>
                <c:pt idx="58">
                  <c:v>3.2433839000680836E-2</c:v>
                </c:pt>
                <c:pt idx="59">
                  <c:v>3.3387378549272179E-2</c:v>
                </c:pt>
                <c:pt idx="60">
                  <c:v>3.3497477961068292E-2</c:v>
                </c:pt>
                <c:pt idx="61">
                  <c:v>3.3705880419110948E-2</c:v>
                </c:pt>
                <c:pt idx="62">
                  <c:v>3.4046008959123936E-2</c:v>
                </c:pt>
                <c:pt idx="63">
                  <c:v>3.4211158076818113E-2</c:v>
                </c:pt>
                <c:pt idx="64">
                  <c:v>3.4331087793238874E-2</c:v>
                </c:pt>
                <c:pt idx="65">
                  <c:v>3.6839781533450328E-2</c:v>
                </c:pt>
                <c:pt idx="66">
                  <c:v>3.6955779128021241E-2</c:v>
                </c:pt>
                <c:pt idx="67">
                  <c:v>3.7142554915889636E-2</c:v>
                </c:pt>
                <c:pt idx="68">
                  <c:v>3.7195638560862762E-2</c:v>
                </c:pt>
                <c:pt idx="69">
                  <c:v>3.7240857962136165E-2</c:v>
                </c:pt>
                <c:pt idx="70">
                  <c:v>3.7339161008382707E-2</c:v>
                </c:pt>
                <c:pt idx="71">
                  <c:v>3.7339161008382707E-2</c:v>
                </c:pt>
                <c:pt idx="72">
                  <c:v>3.7470887090353053E-2</c:v>
                </c:pt>
                <c:pt idx="73">
                  <c:v>3.845981573559315E-2</c:v>
                </c:pt>
                <c:pt idx="74">
                  <c:v>3.862299879236239E-2</c:v>
                </c:pt>
                <c:pt idx="75">
                  <c:v>4.0984237963204037E-2</c:v>
                </c:pt>
                <c:pt idx="76">
                  <c:v>4.128111316286856E-2</c:v>
                </c:pt>
                <c:pt idx="77">
                  <c:v>4.128111316286856E-2</c:v>
                </c:pt>
                <c:pt idx="78">
                  <c:v>4.1369585904490441E-2</c:v>
                </c:pt>
                <c:pt idx="79">
                  <c:v>4.2038046618966846E-2</c:v>
                </c:pt>
                <c:pt idx="80">
                  <c:v>4.4532977932703791E-2</c:v>
                </c:pt>
                <c:pt idx="81">
                  <c:v>4.4707957355022615E-2</c:v>
                </c:pt>
                <c:pt idx="82">
                  <c:v>4.5112965905558314E-2</c:v>
                </c:pt>
                <c:pt idx="83">
                  <c:v>4.5150321063131993E-2</c:v>
                </c:pt>
                <c:pt idx="84">
                  <c:v>4.5156219245906792E-2</c:v>
                </c:pt>
                <c:pt idx="85">
                  <c:v>4.5266318657702906E-2</c:v>
                </c:pt>
                <c:pt idx="86">
                  <c:v>4.5462924750195963E-2</c:v>
                </c:pt>
                <c:pt idx="87">
                  <c:v>4.5462924750195963E-2</c:v>
                </c:pt>
                <c:pt idx="88">
                  <c:v>4.5462924750195963E-2</c:v>
                </c:pt>
                <c:pt idx="89">
                  <c:v>4.8726585885580764E-2</c:v>
                </c:pt>
                <c:pt idx="90">
                  <c:v>4.8923191978073821E-2</c:v>
                </c:pt>
                <c:pt idx="91">
                  <c:v>4.8923191978073821E-2</c:v>
                </c:pt>
                <c:pt idx="92">
                  <c:v>4.9003800475995979E-2</c:v>
                </c:pt>
                <c:pt idx="93">
                  <c:v>4.9011664719695702E-2</c:v>
                </c:pt>
                <c:pt idx="94">
                  <c:v>4.9157153228140571E-2</c:v>
                </c:pt>
                <c:pt idx="95">
                  <c:v>5.0842067440806105E-2</c:v>
                </c:pt>
                <c:pt idx="96">
                  <c:v>5.3010632641004557E-2</c:v>
                </c:pt>
                <c:pt idx="97">
                  <c:v>5.3291779353269633E-2</c:v>
                </c:pt>
                <c:pt idx="98">
                  <c:v>5.3291779353269633E-2</c:v>
                </c:pt>
                <c:pt idx="99">
                  <c:v>5.3916986727397559E-2</c:v>
                </c:pt>
                <c:pt idx="100">
                  <c:v>5.3916986727397559E-2</c:v>
                </c:pt>
                <c:pt idx="101">
                  <c:v>5.3916986727397559E-2</c:v>
                </c:pt>
                <c:pt idx="102">
                  <c:v>5.4455687420828555E-2</c:v>
                </c:pt>
                <c:pt idx="103">
                  <c:v>6.1321172170686222E-2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20-459A-A5F4-0B3E2AC146FD}"/>
            </c:ext>
          </c:extLst>
        </c:ser>
        <c:ser>
          <c:idx val="8"/>
          <c:order val="8"/>
          <c:tx>
            <c:strRef>
              <c:f>'A (2)'!$Y$1</c:f>
              <c:strCache>
                <c:ptCount val="1"/>
                <c:pt idx="0">
                  <c:v>Sin.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(2)'!$X$2:$X$997</c:f>
              <c:numCache>
                <c:formatCode>General</c:formatCode>
                <c:ptCount val="996"/>
                <c:pt idx="0">
                  <c:v>-4000</c:v>
                </c:pt>
                <c:pt idx="1">
                  <c:v>-3900</c:v>
                </c:pt>
                <c:pt idx="2">
                  <c:v>-3800</c:v>
                </c:pt>
                <c:pt idx="3">
                  <c:v>-3700</c:v>
                </c:pt>
                <c:pt idx="4">
                  <c:v>-3600</c:v>
                </c:pt>
                <c:pt idx="5">
                  <c:v>-3500</c:v>
                </c:pt>
                <c:pt idx="6">
                  <c:v>-3400</c:v>
                </c:pt>
                <c:pt idx="7">
                  <c:v>-3300</c:v>
                </c:pt>
                <c:pt idx="8">
                  <c:v>-3200</c:v>
                </c:pt>
                <c:pt idx="9">
                  <c:v>-3100</c:v>
                </c:pt>
                <c:pt idx="10">
                  <c:v>-3000</c:v>
                </c:pt>
                <c:pt idx="11">
                  <c:v>-2900</c:v>
                </c:pt>
                <c:pt idx="12">
                  <c:v>-2800</c:v>
                </c:pt>
                <c:pt idx="13">
                  <c:v>-2700</c:v>
                </c:pt>
                <c:pt idx="14">
                  <c:v>-2600</c:v>
                </c:pt>
                <c:pt idx="15">
                  <c:v>-2500</c:v>
                </c:pt>
                <c:pt idx="16">
                  <c:v>-2400</c:v>
                </c:pt>
                <c:pt idx="17">
                  <c:v>-2300</c:v>
                </c:pt>
                <c:pt idx="18">
                  <c:v>-2200</c:v>
                </c:pt>
                <c:pt idx="19">
                  <c:v>-2100</c:v>
                </c:pt>
                <c:pt idx="20">
                  <c:v>-2000</c:v>
                </c:pt>
                <c:pt idx="21">
                  <c:v>-1900</c:v>
                </c:pt>
                <c:pt idx="22">
                  <c:v>-1800</c:v>
                </c:pt>
                <c:pt idx="23">
                  <c:v>-1700</c:v>
                </c:pt>
                <c:pt idx="24">
                  <c:v>-1600</c:v>
                </c:pt>
                <c:pt idx="25">
                  <c:v>-1500</c:v>
                </c:pt>
                <c:pt idx="26">
                  <c:v>-1400</c:v>
                </c:pt>
                <c:pt idx="27">
                  <c:v>-1300</c:v>
                </c:pt>
                <c:pt idx="28">
                  <c:v>-1200</c:v>
                </c:pt>
                <c:pt idx="29">
                  <c:v>-1100</c:v>
                </c:pt>
                <c:pt idx="30">
                  <c:v>-1000</c:v>
                </c:pt>
                <c:pt idx="31">
                  <c:v>-900</c:v>
                </c:pt>
                <c:pt idx="32">
                  <c:v>-800</c:v>
                </c:pt>
                <c:pt idx="33">
                  <c:v>-700</c:v>
                </c:pt>
                <c:pt idx="34">
                  <c:v>-600</c:v>
                </c:pt>
                <c:pt idx="35">
                  <c:v>-500</c:v>
                </c:pt>
                <c:pt idx="36">
                  <c:v>-400</c:v>
                </c:pt>
                <c:pt idx="37">
                  <c:v>-300</c:v>
                </c:pt>
                <c:pt idx="38">
                  <c:v>-200</c:v>
                </c:pt>
                <c:pt idx="39">
                  <c:v>-100</c:v>
                </c:pt>
                <c:pt idx="40">
                  <c:v>0</c:v>
                </c:pt>
                <c:pt idx="41">
                  <c:v>100</c:v>
                </c:pt>
                <c:pt idx="42">
                  <c:v>200</c:v>
                </c:pt>
                <c:pt idx="43">
                  <c:v>300</c:v>
                </c:pt>
                <c:pt idx="44">
                  <c:v>400</c:v>
                </c:pt>
                <c:pt idx="45">
                  <c:v>500</c:v>
                </c:pt>
                <c:pt idx="46">
                  <c:v>600</c:v>
                </c:pt>
                <c:pt idx="47">
                  <c:v>700</c:v>
                </c:pt>
                <c:pt idx="48">
                  <c:v>800</c:v>
                </c:pt>
                <c:pt idx="49">
                  <c:v>900</c:v>
                </c:pt>
                <c:pt idx="50">
                  <c:v>1000</c:v>
                </c:pt>
                <c:pt idx="51">
                  <c:v>1100</c:v>
                </c:pt>
                <c:pt idx="52">
                  <c:v>1200</c:v>
                </c:pt>
                <c:pt idx="53">
                  <c:v>1300</c:v>
                </c:pt>
                <c:pt idx="54">
                  <c:v>1400</c:v>
                </c:pt>
                <c:pt idx="55">
                  <c:v>1500</c:v>
                </c:pt>
                <c:pt idx="56">
                  <c:v>1600</c:v>
                </c:pt>
                <c:pt idx="57">
                  <c:v>1700</c:v>
                </c:pt>
                <c:pt idx="58">
                  <c:v>1800</c:v>
                </c:pt>
                <c:pt idx="59">
                  <c:v>1900</c:v>
                </c:pt>
                <c:pt idx="60">
                  <c:v>2000</c:v>
                </c:pt>
                <c:pt idx="61">
                  <c:v>2100</c:v>
                </c:pt>
                <c:pt idx="62">
                  <c:v>2200</c:v>
                </c:pt>
                <c:pt idx="63">
                  <c:v>2300</c:v>
                </c:pt>
                <c:pt idx="64">
                  <c:v>2400</c:v>
                </c:pt>
                <c:pt idx="65">
                  <c:v>2500</c:v>
                </c:pt>
                <c:pt idx="66">
                  <c:v>2600</c:v>
                </c:pt>
                <c:pt idx="67">
                  <c:v>2700</c:v>
                </c:pt>
                <c:pt idx="68">
                  <c:v>2800</c:v>
                </c:pt>
                <c:pt idx="69">
                  <c:v>2900</c:v>
                </c:pt>
                <c:pt idx="70">
                  <c:v>3000</c:v>
                </c:pt>
                <c:pt idx="71">
                  <c:v>3100</c:v>
                </c:pt>
                <c:pt idx="72">
                  <c:v>3200</c:v>
                </c:pt>
                <c:pt idx="73">
                  <c:v>3300</c:v>
                </c:pt>
                <c:pt idx="74">
                  <c:v>3400</c:v>
                </c:pt>
                <c:pt idx="75">
                  <c:v>3500</c:v>
                </c:pt>
                <c:pt idx="76">
                  <c:v>3600</c:v>
                </c:pt>
                <c:pt idx="77">
                  <c:v>3700</c:v>
                </c:pt>
                <c:pt idx="78">
                  <c:v>3800</c:v>
                </c:pt>
                <c:pt idx="79">
                  <c:v>3900</c:v>
                </c:pt>
                <c:pt idx="80">
                  <c:v>4000</c:v>
                </c:pt>
                <c:pt idx="81">
                  <c:v>4100</c:v>
                </c:pt>
                <c:pt idx="82">
                  <c:v>4200</c:v>
                </c:pt>
                <c:pt idx="83">
                  <c:v>4300</c:v>
                </c:pt>
                <c:pt idx="84">
                  <c:v>4400</c:v>
                </c:pt>
                <c:pt idx="85">
                  <c:v>4500</c:v>
                </c:pt>
                <c:pt idx="86">
                  <c:v>4600</c:v>
                </c:pt>
                <c:pt idx="87">
                  <c:v>4700</c:v>
                </c:pt>
                <c:pt idx="88">
                  <c:v>4800</c:v>
                </c:pt>
                <c:pt idx="89">
                  <c:v>4900</c:v>
                </c:pt>
                <c:pt idx="90">
                  <c:v>5000</c:v>
                </c:pt>
                <c:pt idx="91">
                  <c:v>5100</c:v>
                </c:pt>
                <c:pt idx="92">
                  <c:v>5200</c:v>
                </c:pt>
                <c:pt idx="93">
                  <c:v>5300</c:v>
                </c:pt>
                <c:pt idx="94">
                  <c:v>5400</c:v>
                </c:pt>
                <c:pt idx="95">
                  <c:v>5500</c:v>
                </c:pt>
                <c:pt idx="96">
                  <c:v>5600</c:v>
                </c:pt>
                <c:pt idx="97">
                  <c:v>5700</c:v>
                </c:pt>
                <c:pt idx="98">
                  <c:v>5800</c:v>
                </c:pt>
                <c:pt idx="99">
                  <c:v>5900</c:v>
                </c:pt>
                <c:pt idx="100">
                  <c:v>6000</c:v>
                </c:pt>
                <c:pt idx="101">
                  <c:v>6100</c:v>
                </c:pt>
                <c:pt idx="102">
                  <c:v>6200</c:v>
                </c:pt>
                <c:pt idx="103">
                  <c:v>6300</c:v>
                </c:pt>
                <c:pt idx="104">
                  <c:v>6400</c:v>
                </c:pt>
                <c:pt idx="105">
                  <c:v>6500</c:v>
                </c:pt>
                <c:pt idx="106">
                  <c:v>6600</c:v>
                </c:pt>
                <c:pt idx="107">
                  <c:v>6700</c:v>
                </c:pt>
                <c:pt idx="108">
                  <c:v>6800</c:v>
                </c:pt>
                <c:pt idx="109">
                  <c:v>6900</c:v>
                </c:pt>
                <c:pt idx="110">
                  <c:v>7000</c:v>
                </c:pt>
                <c:pt idx="111">
                  <c:v>7100</c:v>
                </c:pt>
                <c:pt idx="112">
                  <c:v>7200</c:v>
                </c:pt>
                <c:pt idx="113">
                  <c:v>7300</c:v>
                </c:pt>
                <c:pt idx="114">
                  <c:v>7400</c:v>
                </c:pt>
                <c:pt idx="115">
                  <c:v>7500</c:v>
                </c:pt>
                <c:pt idx="116">
                  <c:v>7600</c:v>
                </c:pt>
                <c:pt idx="117">
                  <c:v>7700</c:v>
                </c:pt>
                <c:pt idx="118">
                  <c:v>7800</c:v>
                </c:pt>
                <c:pt idx="119">
                  <c:v>7900</c:v>
                </c:pt>
                <c:pt idx="120">
                  <c:v>8000</c:v>
                </c:pt>
                <c:pt idx="121">
                  <c:v>8100</c:v>
                </c:pt>
                <c:pt idx="122">
                  <c:v>8200</c:v>
                </c:pt>
                <c:pt idx="123">
                  <c:v>8300</c:v>
                </c:pt>
                <c:pt idx="124">
                  <c:v>8400</c:v>
                </c:pt>
                <c:pt idx="125">
                  <c:v>8500</c:v>
                </c:pt>
                <c:pt idx="126">
                  <c:v>8600</c:v>
                </c:pt>
                <c:pt idx="127">
                  <c:v>8700</c:v>
                </c:pt>
                <c:pt idx="128">
                  <c:v>8800</c:v>
                </c:pt>
                <c:pt idx="129">
                  <c:v>8900</c:v>
                </c:pt>
                <c:pt idx="130">
                  <c:v>9000</c:v>
                </c:pt>
                <c:pt idx="131">
                  <c:v>9100</c:v>
                </c:pt>
                <c:pt idx="132">
                  <c:v>9200</c:v>
                </c:pt>
                <c:pt idx="133">
                  <c:v>9300</c:v>
                </c:pt>
                <c:pt idx="134">
                  <c:v>9400</c:v>
                </c:pt>
                <c:pt idx="135">
                  <c:v>9500</c:v>
                </c:pt>
                <c:pt idx="136">
                  <c:v>9600</c:v>
                </c:pt>
                <c:pt idx="137">
                  <c:v>9700</c:v>
                </c:pt>
                <c:pt idx="138">
                  <c:v>9800</c:v>
                </c:pt>
                <c:pt idx="139">
                  <c:v>9900</c:v>
                </c:pt>
                <c:pt idx="140">
                  <c:v>10000</c:v>
                </c:pt>
                <c:pt idx="141">
                  <c:v>10100</c:v>
                </c:pt>
                <c:pt idx="142">
                  <c:v>10200</c:v>
                </c:pt>
                <c:pt idx="143">
                  <c:v>10300</c:v>
                </c:pt>
                <c:pt idx="144">
                  <c:v>10400</c:v>
                </c:pt>
                <c:pt idx="145">
                  <c:v>10500</c:v>
                </c:pt>
                <c:pt idx="146">
                  <c:v>10600</c:v>
                </c:pt>
                <c:pt idx="147">
                  <c:v>10700</c:v>
                </c:pt>
                <c:pt idx="148">
                  <c:v>10800</c:v>
                </c:pt>
                <c:pt idx="149">
                  <c:v>10900</c:v>
                </c:pt>
                <c:pt idx="150">
                  <c:v>11000</c:v>
                </c:pt>
                <c:pt idx="151">
                  <c:v>11100</c:v>
                </c:pt>
                <c:pt idx="152">
                  <c:v>11200</c:v>
                </c:pt>
                <c:pt idx="153">
                  <c:v>11300</c:v>
                </c:pt>
                <c:pt idx="154">
                  <c:v>11400</c:v>
                </c:pt>
                <c:pt idx="155">
                  <c:v>11500</c:v>
                </c:pt>
                <c:pt idx="156">
                  <c:v>11600</c:v>
                </c:pt>
                <c:pt idx="157">
                  <c:v>11700</c:v>
                </c:pt>
                <c:pt idx="158">
                  <c:v>11800</c:v>
                </c:pt>
                <c:pt idx="159">
                  <c:v>11900</c:v>
                </c:pt>
                <c:pt idx="160">
                  <c:v>12000</c:v>
                </c:pt>
                <c:pt idx="161">
                  <c:v>12100</c:v>
                </c:pt>
                <c:pt idx="162">
                  <c:v>12200</c:v>
                </c:pt>
                <c:pt idx="163">
                  <c:v>12300</c:v>
                </c:pt>
                <c:pt idx="164">
                  <c:v>12400</c:v>
                </c:pt>
                <c:pt idx="165">
                  <c:v>12500</c:v>
                </c:pt>
                <c:pt idx="166">
                  <c:v>12600</c:v>
                </c:pt>
                <c:pt idx="167">
                  <c:v>12700</c:v>
                </c:pt>
                <c:pt idx="168">
                  <c:v>12800</c:v>
                </c:pt>
                <c:pt idx="169">
                  <c:v>12900</c:v>
                </c:pt>
                <c:pt idx="170">
                  <c:v>13000</c:v>
                </c:pt>
                <c:pt idx="171">
                  <c:v>13100</c:v>
                </c:pt>
                <c:pt idx="172">
                  <c:v>13200</c:v>
                </c:pt>
                <c:pt idx="173">
                  <c:v>13300</c:v>
                </c:pt>
                <c:pt idx="174">
                  <c:v>13400</c:v>
                </c:pt>
                <c:pt idx="175">
                  <c:v>13500</c:v>
                </c:pt>
                <c:pt idx="176">
                  <c:v>13600</c:v>
                </c:pt>
                <c:pt idx="177">
                  <c:v>13700</c:v>
                </c:pt>
                <c:pt idx="178">
                  <c:v>13800</c:v>
                </c:pt>
                <c:pt idx="179">
                  <c:v>13900</c:v>
                </c:pt>
                <c:pt idx="180">
                  <c:v>14000</c:v>
                </c:pt>
                <c:pt idx="181">
                  <c:v>14100</c:v>
                </c:pt>
                <c:pt idx="182">
                  <c:v>14200</c:v>
                </c:pt>
                <c:pt idx="183">
                  <c:v>14300</c:v>
                </c:pt>
                <c:pt idx="184">
                  <c:v>14400</c:v>
                </c:pt>
                <c:pt idx="185">
                  <c:v>14500</c:v>
                </c:pt>
                <c:pt idx="186">
                  <c:v>14600</c:v>
                </c:pt>
                <c:pt idx="187">
                  <c:v>14700</c:v>
                </c:pt>
                <c:pt idx="188">
                  <c:v>14800</c:v>
                </c:pt>
                <c:pt idx="189">
                  <c:v>14900</c:v>
                </c:pt>
                <c:pt idx="190">
                  <c:v>15000</c:v>
                </c:pt>
                <c:pt idx="191">
                  <c:v>15100</c:v>
                </c:pt>
                <c:pt idx="192">
                  <c:v>15200</c:v>
                </c:pt>
                <c:pt idx="193">
                  <c:v>15300</c:v>
                </c:pt>
                <c:pt idx="194">
                  <c:v>15400</c:v>
                </c:pt>
                <c:pt idx="195">
                  <c:v>15500</c:v>
                </c:pt>
                <c:pt idx="196">
                  <c:v>15600</c:v>
                </c:pt>
                <c:pt idx="197">
                  <c:v>15700</c:v>
                </c:pt>
                <c:pt idx="198">
                  <c:v>15800</c:v>
                </c:pt>
                <c:pt idx="199">
                  <c:v>15900</c:v>
                </c:pt>
                <c:pt idx="200">
                  <c:v>16000</c:v>
                </c:pt>
                <c:pt idx="201">
                  <c:v>16100</c:v>
                </c:pt>
                <c:pt idx="202">
                  <c:v>16200</c:v>
                </c:pt>
                <c:pt idx="203">
                  <c:v>16300</c:v>
                </c:pt>
                <c:pt idx="204">
                  <c:v>16400</c:v>
                </c:pt>
                <c:pt idx="205">
                  <c:v>16500</c:v>
                </c:pt>
                <c:pt idx="206">
                  <c:v>16600</c:v>
                </c:pt>
                <c:pt idx="207">
                  <c:v>16700</c:v>
                </c:pt>
                <c:pt idx="208">
                  <c:v>16800</c:v>
                </c:pt>
                <c:pt idx="209">
                  <c:v>16900</c:v>
                </c:pt>
                <c:pt idx="210">
                  <c:v>17000</c:v>
                </c:pt>
                <c:pt idx="211">
                  <c:v>17100</c:v>
                </c:pt>
                <c:pt idx="212">
                  <c:v>17200</c:v>
                </c:pt>
                <c:pt idx="213">
                  <c:v>17300</c:v>
                </c:pt>
                <c:pt idx="214">
                  <c:v>17400</c:v>
                </c:pt>
                <c:pt idx="215">
                  <c:v>17500</c:v>
                </c:pt>
                <c:pt idx="216">
                  <c:v>17600</c:v>
                </c:pt>
                <c:pt idx="217">
                  <c:v>17700</c:v>
                </c:pt>
                <c:pt idx="218">
                  <c:v>17800</c:v>
                </c:pt>
                <c:pt idx="219">
                  <c:v>17900</c:v>
                </c:pt>
                <c:pt idx="220">
                  <c:v>18000</c:v>
                </c:pt>
                <c:pt idx="221">
                  <c:v>18100</c:v>
                </c:pt>
                <c:pt idx="222">
                  <c:v>18200</c:v>
                </c:pt>
                <c:pt idx="223">
                  <c:v>18300</c:v>
                </c:pt>
                <c:pt idx="224">
                  <c:v>18400</c:v>
                </c:pt>
                <c:pt idx="225">
                  <c:v>18500</c:v>
                </c:pt>
                <c:pt idx="226">
                  <c:v>18600</c:v>
                </c:pt>
                <c:pt idx="227">
                  <c:v>18700</c:v>
                </c:pt>
                <c:pt idx="228">
                  <c:v>18800</c:v>
                </c:pt>
                <c:pt idx="229">
                  <c:v>18900</c:v>
                </c:pt>
                <c:pt idx="230">
                  <c:v>19000</c:v>
                </c:pt>
                <c:pt idx="231">
                  <c:v>19100</c:v>
                </c:pt>
                <c:pt idx="232">
                  <c:v>19200</c:v>
                </c:pt>
                <c:pt idx="233">
                  <c:v>19300</c:v>
                </c:pt>
                <c:pt idx="234">
                  <c:v>19400</c:v>
                </c:pt>
                <c:pt idx="235">
                  <c:v>19500</c:v>
                </c:pt>
                <c:pt idx="236">
                  <c:v>19600</c:v>
                </c:pt>
                <c:pt idx="237">
                  <c:v>19700</c:v>
                </c:pt>
                <c:pt idx="238">
                  <c:v>19800</c:v>
                </c:pt>
                <c:pt idx="239">
                  <c:v>19900</c:v>
                </c:pt>
                <c:pt idx="240">
                  <c:v>20000</c:v>
                </c:pt>
                <c:pt idx="241">
                  <c:v>20100</c:v>
                </c:pt>
                <c:pt idx="242">
                  <c:v>20200</c:v>
                </c:pt>
                <c:pt idx="243">
                  <c:v>20300</c:v>
                </c:pt>
                <c:pt idx="244">
                  <c:v>20400</c:v>
                </c:pt>
                <c:pt idx="245">
                  <c:v>20500</c:v>
                </c:pt>
                <c:pt idx="246">
                  <c:v>20600</c:v>
                </c:pt>
                <c:pt idx="247">
                  <c:v>20700</c:v>
                </c:pt>
                <c:pt idx="248">
                  <c:v>20800</c:v>
                </c:pt>
                <c:pt idx="249">
                  <c:v>20900</c:v>
                </c:pt>
                <c:pt idx="250">
                  <c:v>21000</c:v>
                </c:pt>
                <c:pt idx="251">
                  <c:v>21100</c:v>
                </c:pt>
                <c:pt idx="252">
                  <c:v>21200</c:v>
                </c:pt>
                <c:pt idx="253">
                  <c:v>21300</c:v>
                </c:pt>
                <c:pt idx="254">
                  <c:v>21400</c:v>
                </c:pt>
                <c:pt idx="255">
                  <c:v>21500</c:v>
                </c:pt>
                <c:pt idx="256">
                  <c:v>21600</c:v>
                </c:pt>
                <c:pt idx="257">
                  <c:v>21700</c:v>
                </c:pt>
                <c:pt idx="258">
                  <c:v>21800</c:v>
                </c:pt>
                <c:pt idx="259">
                  <c:v>21900</c:v>
                </c:pt>
                <c:pt idx="260">
                  <c:v>22000</c:v>
                </c:pt>
                <c:pt idx="261">
                  <c:v>22100</c:v>
                </c:pt>
                <c:pt idx="262">
                  <c:v>22200</c:v>
                </c:pt>
                <c:pt idx="263">
                  <c:v>22300</c:v>
                </c:pt>
                <c:pt idx="264">
                  <c:v>22400</c:v>
                </c:pt>
                <c:pt idx="265">
                  <c:v>22500</c:v>
                </c:pt>
                <c:pt idx="266">
                  <c:v>22600</c:v>
                </c:pt>
                <c:pt idx="267">
                  <c:v>22700</c:v>
                </c:pt>
                <c:pt idx="268">
                  <c:v>22800</c:v>
                </c:pt>
                <c:pt idx="269">
                  <c:v>22900</c:v>
                </c:pt>
                <c:pt idx="270">
                  <c:v>23000</c:v>
                </c:pt>
                <c:pt idx="271">
                  <c:v>23100</c:v>
                </c:pt>
                <c:pt idx="272">
                  <c:v>23200</c:v>
                </c:pt>
                <c:pt idx="273">
                  <c:v>23300</c:v>
                </c:pt>
                <c:pt idx="274">
                  <c:v>23400</c:v>
                </c:pt>
                <c:pt idx="275">
                  <c:v>23500</c:v>
                </c:pt>
                <c:pt idx="276">
                  <c:v>23600</c:v>
                </c:pt>
                <c:pt idx="277">
                  <c:v>23700</c:v>
                </c:pt>
                <c:pt idx="278">
                  <c:v>23800</c:v>
                </c:pt>
                <c:pt idx="279">
                  <c:v>23900</c:v>
                </c:pt>
                <c:pt idx="280">
                  <c:v>24000</c:v>
                </c:pt>
                <c:pt idx="281">
                  <c:v>24100</c:v>
                </c:pt>
                <c:pt idx="282">
                  <c:v>24200</c:v>
                </c:pt>
                <c:pt idx="283">
                  <c:v>24300</c:v>
                </c:pt>
                <c:pt idx="284">
                  <c:v>24400</c:v>
                </c:pt>
                <c:pt idx="285">
                  <c:v>24500</c:v>
                </c:pt>
                <c:pt idx="286">
                  <c:v>24600</c:v>
                </c:pt>
                <c:pt idx="287">
                  <c:v>24700</c:v>
                </c:pt>
                <c:pt idx="288">
                  <c:v>24800</c:v>
                </c:pt>
                <c:pt idx="289">
                  <c:v>24900</c:v>
                </c:pt>
                <c:pt idx="290">
                  <c:v>25000</c:v>
                </c:pt>
                <c:pt idx="291">
                  <c:v>25100</c:v>
                </c:pt>
                <c:pt idx="292">
                  <c:v>25200</c:v>
                </c:pt>
                <c:pt idx="293">
                  <c:v>25300</c:v>
                </c:pt>
                <c:pt idx="294">
                  <c:v>25400</c:v>
                </c:pt>
                <c:pt idx="295">
                  <c:v>25500</c:v>
                </c:pt>
                <c:pt idx="296">
                  <c:v>25600</c:v>
                </c:pt>
                <c:pt idx="297">
                  <c:v>25700</c:v>
                </c:pt>
                <c:pt idx="298">
                  <c:v>25800</c:v>
                </c:pt>
                <c:pt idx="299">
                  <c:v>25900</c:v>
                </c:pt>
                <c:pt idx="300">
                  <c:v>26000</c:v>
                </c:pt>
                <c:pt idx="301">
                  <c:v>26100</c:v>
                </c:pt>
                <c:pt idx="302">
                  <c:v>26200</c:v>
                </c:pt>
                <c:pt idx="303">
                  <c:v>26300</c:v>
                </c:pt>
                <c:pt idx="304">
                  <c:v>26400</c:v>
                </c:pt>
                <c:pt idx="305">
                  <c:v>26500</c:v>
                </c:pt>
                <c:pt idx="306">
                  <c:v>26600</c:v>
                </c:pt>
                <c:pt idx="307">
                  <c:v>26700</c:v>
                </c:pt>
                <c:pt idx="308">
                  <c:v>26800</c:v>
                </c:pt>
                <c:pt idx="309">
                  <c:v>26900</c:v>
                </c:pt>
                <c:pt idx="310">
                  <c:v>27000</c:v>
                </c:pt>
                <c:pt idx="311">
                  <c:v>27100</c:v>
                </c:pt>
                <c:pt idx="312">
                  <c:v>27200</c:v>
                </c:pt>
                <c:pt idx="313">
                  <c:v>27300</c:v>
                </c:pt>
                <c:pt idx="314">
                  <c:v>27400</c:v>
                </c:pt>
                <c:pt idx="315">
                  <c:v>27500</c:v>
                </c:pt>
                <c:pt idx="316">
                  <c:v>27600</c:v>
                </c:pt>
                <c:pt idx="317">
                  <c:v>27700</c:v>
                </c:pt>
                <c:pt idx="318">
                  <c:v>27800</c:v>
                </c:pt>
                <c:pt idx="319">
                  <c:v>27900</c:v>
                </c:pt>
                <c:pt idx="320">
                  <c:v>28000</c:v>
                </c:pt>
                <c:pt idx="321">
                  <c:v>28100</c:v>
                </c:pt>
                <c:pt idx="322">
                  <c:v>28200</c:v>
                </c:pt>
                <c:pt idx="323">
                  <c:v>28300</c:v>
                </c:pt>
                <c:pt idx="324">
                  <c:v>28400</c:v>
                </c:pt>
                <c:pt idx="325">
                  <c:v>28500</c:v>
                </c:pt>
                <c:pt idx="326">
                  <c:v>28600</c:v>
                </c:pt>
                <c:pt idx="327">
                  <c:v>28700</c:v>
                </c:pt>
                <c:pt idx="328">
                  <c:v>28800</c:v>
                </c:pt>
                <c:pt idx="329">
                  <c:v>28900</c:v>
                </c:pt>
                <c:pt idx="330">
                  <c:v>29000</c:v>
                </c:pt>
                <c:pt idx="331">
                  <c:v>29100</c:v>
                </c:pt>
                <c:pt idx="332">
                  <c:v>29200</c:v>
                </c:pt>
                <c:pt idx="333">
                  <c:v>29300</c:v>
                </c:pt>
                <c:pt idx="334">
                  <c:v>29400</c:v>
                </c:pt>
                <c:pt idx="335">
                  <c:v>29500</c:v>
                </c:pt>
                <c:pt idx="336">
                  <c:v>29600</c:v>
                </c:pt>
                <c:pt idx="337">
                  <c:v>29700</c:v>
                </c:pt>
                <c:pt idx="338">
                  <c:v>29800</c:v>
                </c:pt>
                <c:pt idx="339">
                  <c:v>29900</c:v>
                </c:pt>
                <c:pt idx="340">
                  <c:v>30000</c:v>
                </c:pt>
                <c:pt idx="341">
                  <c:v>30100</c:v>
                </c:pt>
                <c:pt idx="342">
                  <c:v>30200</c:v>
                </c:pt>
                <c:pt idx="343">
                  <c:v>30300</c:v>
                </c:pt>
                <c:pt idx="344">
                  <c:v>30400</c:v>
                </c:pt>
                <c:pt idx="345">
                  <c:v>30500</c:v>
                </c:pt>
                <c:pt idx="346">
                  <c:v>30600</c:v>
                </c:pt>
                <c:pt idx="347">
                  <c:v>30700</c:v>
                </c:pt>
                <c:pt idx="348">
                  <c:v>30800</c:v>
                </c:pt>
                <c:pt idx="349">
                  <c:v>30900</c:v>
                </c:pt>
                <c:pt idx="350">
                  <c:v>31000</c:v>
                </c:pt>
                <c:pt idx="351">
                  <c:v>31100</c:v>
                </c:pt>
                <c:pt idx="352">
                  <c:v>31200</c:v>
                </c:pt>
                <c:pt idx="353">
                  <c:v>31300</c:v>
                </c:pt>
                <c:pt idx="354">
                  <c:v>31400</c:v>
                </c:pt>
                <c:pt idx="355">
                  <c:v>31500</c:v>
                </c:pt>
                <c:pt idx="356">
                  <c:v>31600</c:v>
                </c:pt>
                <c:pt idx="357">
                  <c:v>31700</c:v>
                </c:pt>
                <c:pt idx="358">
                  <c:v>31800</c:v>
                </c:pt>
                <c:pt idx="359">
                  <c:v>31900</c:v>
                </c:pt>
                <c:pt idx="360">
                  <c:v>32000</c:v>
                </c:pt>
                <c:pt idx="361">
                  <c:v>32100</c:v>
                </c:pt>
                <c:pt idx="362">
                  <c:v>32200</c:v>
                </c:pt>
                <c:pt idx="363">
                  <c:v>32300</c:v>
                </c:pt>
                <c:pt idx="364">
                  <c:v>32400</c:v>
                </c:pt>
                <c:pt idx="365">
                  <c:v>32500</c:v>
                </c:pt>
                <c:pt idx="366">
                  <c:v>32600</c:v>
                </c:pt>
                <c:pt idx="367">
                  <c:v>32700</c:v>
                </c:pt>
                <c:pt idx="368">
                  <c:v>32800</c:v>
                </c:pt>
                <c:pt idx="369">
                  <c:v>32900</c:v>
                </c:pt>
                <c:pt idx="370">
                  <c:v>33000</c:v>
                </c:pt>
                <c:pt idx="371">
                  <c:v>33100</c:v>
                </c:pt>
                <c:pt idx="372">
                  <c:v>33200</c:v>
                </c:pt>
                <c:pt idx="373">
                  <c:v>33300</c:v>
                </c:pt>
                <c:pt idx="374">
                  <c:v>33400</c:v>
                </c:pt>
                <c:pt idx="375">
                  <c:v>33500</c:v>
                </c:pt>
                <c:pt idx="376">
                  <c:v>33600</c:v>
                </c:pt>
                <c:pt idx="377">
                  <c:v>33700</c:v>
                </c:pt>
                <c:pt idx="378">
                  <c:v>33800</c:v>
                </c:pt>
                <c:pt idx="379">
                  <c:v>33900</c:v>
                </c:pt>
                <c:pt idx="380">
                  <c:v>34000</c:v>
                </c:pt>
                <c:pt idx="381">
                  <c:v>34100</c:v>
                </c:pt>
                <c:pt idx="382">
                  <c:v>34200</c:v>
                </c:pt>
                <c:pt idx="383">
                  <c:v>34300</c:v>
                </c:pt>
                <c:pt idx="384">
                  <c:v>34400</c:v>
                </c:pt>
                <c:pt idx="385">
                  <c:v>34500</c:v>
                </c:pt>
                <c:pt idx="386">
                  <c:v>34600</c:v>
                </c:pt>
                <c:pt idx="387">
                  <c:v>34700</c:v>
                </c:pt>
                <c:pt idx="388">
                  <c:v>34800</c:v>
                </c:pt>
                <c:pt idx="389">
                  <c:v>34900</c:v>
                </c:pt>
                <c:pt idx="390">
                  <c:v>35000</c:v>
                </c:pt>
                <c:pt idx="391">
                  <c:v>35100</c:v>
                </c:pt>
                <c:pt idx="392">
                  <c:v>35200</c:v>
                </c:pt>
                <c:pt idx="393">
                  <c:v>35300</c:v>
                </c:pt>
                <c:pt idx="394">
                  <c:v>35400</c:v>
                </c:pt>
                <c:pt idx="395">
                  <c:v>35500</c:v>
                </c:pt>
                <c:pt idx="396">
                  <c:v>35600</c:v>
                </c:pt>
                <c:pt idx="397">
                  <c:v>35700</c:v>
                </c:pt>
                <c:pt idx="398">
                  <c:v>35800</c:v>
                </c:pt>
                <c:pt idx="399">
                  <c:v>35900</c:v>
                </c:pt>
                <c:pt idx="400">
                  <c:v>36000</c:v>
                </c:pt>
                <c:pt idx="401">
                  <c:v>36100</c:v>
                </c:pt>
                <c:pt idx="402">
                  <c:v>36200</c:v>
                </c:pt>
                <c:pt idx="403">
                  <c:v>36300</c:v>
                </c:pt>
                <c:pt idx="404">
                  <c:v>36400</c:v>
                </c:pt>
                <c:pt idx="405">
                  <c:v>36500</c:v>
                </c:pt>
                <c:pt idx="406">
                  <c:v>36600</c:v>
                </c:pt>
                <c:pt idx="407">
                  <c:v>36700</c:v>
                </c:pt>
                <c:pt idx="408">
                  <c:v>36800</c:v>
                </c:pt>
                <c:pt idx="409">
                  <c:v>36900</c:v>
                </c:pt>
                <c:pt idx="410">
                  <c:v>37000</c:v>
                </c:pt>
                <c:pt idx="411">
                  <c:v>37100</c:v>
                </c:pt>
                <c:pt idx="412">
                  <c:v>37200</c:v>
                </c:pt>
                <c:pt idx="413">
                  <c:v>37300</c:v>
                </c:pt>
                <c:pt idx="414">
                  <c:v>37400</c:v>
                </c:pt>
                <c:pt idx="415">
                  <c:v>37500</c:v>
                </c:pt>
                <c:pt idx="416">
                  <c:v>37600</c:v>
                </c:pt>
                <c:pt idx="417">
                  <c:v>37700</c:v>
                </c:pt>
                <c:pt idx="418">
                  <c:v>37800</c:v>
                </c:pt>
                <c:pt idx="419">
                  <c:v>37900</c:v>
                </c:pt>
                <c:pt idx="420">
                  <c:v>38000</c:v>
                </c:pt>
                <c:pt idx="421">
                  <c:v>38100</c:v>
                </c:pt>
                <c:pt idx="422">
                  <c:v>38200</c:v>
                </c:pt>
                <c:pt idx="423">
                  <c:v>38300</c:v>
                </c:pt>
                <c:pt idx="424">
                  <c:v>38400</c:v>
                </c:pt>
                <c:pt idx="425">
                  <c:v>38500</c:v>
                </c:pt>
                <c:pt idx="426">
                  <c:v>38600</c:v>
                </c:pt>
                <c:pt idx="427">
                  <c:v>38700</c:v>
                </c:pt>
                <c:pt idx="428">
                  <c:v>38800</c:v>
                </c:pt>
                <c:pt idx="429">
                  <c:v>38900</c:v>
                </c:pt>
                <c:pt idx="430">
                  <c:v>39000</c:v>
                </c:pt>
                <c:pt idx="431">
                  <c:v>39100</c:v>
                </c:pt>
                <c:pt idx="432">
                  <c:v>39200</c:v>
                </c:pt>
                <c:pt idx="433">
                  <c:v>39300</c:v>
                </c:pt>
                <c:pt idx="434">
                  <c:v>39400</c:v>
                </c:pt>
                <c:pt idx="435">
                  <c:v>39500</c:v>
                </c:pt>
                <c:pt idx="436">
                  <c:v>39600</c:v>
                </c:pt>
                <c:pt idx="437">
                  <c:v>39700</c:v>
                </c:pt>
                <c:pt idx="438">
                  <c:v>39800</c:v>
                </c:pt>
                <c:pt idx="439">
                  <c:v>39900</c:v>
                </c:pt>
                <c:pt idx="440">
                  <c:v>40000</c:v>
                </c:pt>
                <c:pt idx="441">
                  <c:v>40100</c:v>
                </c:pt>
                <c:pt idx="442">
                  <c:v>40200</c:v>
                </c:pt>
                <c:pt idx="443">
                  <c:v>40300</c:v>
                </c:pt>
                <c:pt idx="444">
                  <c:v>40400</c:v>
                </c:pt>
                <c:pt idx="445">
                  <c:v>40500</c:v>
                </c:pt>
                <c:pt idx="446">
                  <c:v>40600</c:v>
                </c:pt>
                <c:pt idx="447">
                  <c:v>40700</c:v>
                </c:pt>
                <c:pt idx="448">
                  <c:v>40800</c:v>
                </c:pt>
                <c:pt idx="449">
                  <c:v>40900</c:v>
                </c:pt>
                <c:pt idx="450">
                  <c:v>41000</c:v>
                </c:pt>
                <c:pt idx="451">
                  <c:v>41100</c:v>
                </c:pt>
                <c:pt idx="452">
                  <c:v>41200</c:v>
                </c:pt>
                <c:pt idx="453">
                  <c:v>41300</c:v>
                </c:pt>
                <c:pt idx="454">
                  <c:v>41400</c:v>
                </c:pt>
                <c:pt idx="455">
                  <c:v>41500</c:v>
                </c:pt>
                <c:pt idx="456">
                  <c:v>41600</c:v>
                </c:pt>
                <c:pt idx="457">
                  <c:v>41700</c:v>
                </c:pt>
                <c:pt idx="458">
                  <c:v>41800</c:v>
                </c:pt>
                <c:pt idx="459">
                  <c:v>41900</c:v>
                </c:pt>
                <c:pt idx="460">
                  <c:v>42000</c:v>
                </c:pt>
                <c:pt idx="461">
                  <c:v>42100</c:v>
                </c:pt>
                <c:pt idx="462">
                  <c:v>42200</c:v>
                </c:pt>
                <c:pt idx="463">
                  <c:v>42300</c:v>
                </c:pt>
                <c:pt idx="464">
                  <c:v>42400</c:v>
                </c:pt>
                <c:pt idx="465">
                  <c:v>42500</c:v>
                </c:pt>
                <c:pt idx="466">
                  <c:v>42600</c:v>
                </c:pt>
                <c:pt idx="467">
                  <c:v>42700</c:v>
                </c:pt>
                <c:pt idx="468">
                  <c:v>42800</c:v>
                </c:pt>
                <c:pt idx="469">
                  <c:v>42900</c:v>
                </c:pt>
                <c:pt idx="470">
                  <c:v>43000</c:v>
                </c:pt>
                <c:pt idx="471">
                  <c:v>43100</c:v>
                </c:pt>
                <c:pt idx="472">
                  <c:v>43200</c:v>
                </c:pt>
              </c:numCache>
            </c:numRef>
          </c:xVal>
          <c:yVal>
            <c:numRef>
              <c:f>'A (2)'!$Y$2:$Y$997</c:f>
              <c:numCache>
                <c:formatCode>General</c:formatCode>
                <c:ptCount val="996"/>
                <c:pt idx="0">
                  <c:v>-3.8659051881903303E-3</c:v>
                </c:pt>
                <c:pt idx="1">
                  <c:v>-4.1164569547609371E-3</c:v>
                </c:pt>
                <c:pt idx="2">
                  <c:v>-4.352870351393809E-3</c:v>
                </c:pt>
                <c:pt idx="3">
                  <c:v>-4.574333393390315E-3</c:v>
                </c:pt>
                <c:pt idx="4">
                  <c:v>-4.780085444492212E-3</c:v>
                </c:pt>
                <c:pt idx="5">
                  <c:v>-4.969419829360517E-3</c:v>
                </c:pt>
                <c:pt idx="6">
                  <c:v>-5.1416862607203666E-3</c:v>
                </c:pt>
                <c:pt idx="7">
                  <c:v>-5.2962930728356209E-3</c:v>
                </c:pt>
                <c:pt idx="8">
                  <c:v>-5.4327092536421194E-3</c:v>
                </c:pt>
                <c:pt idx="9">
                  <c:v>-5.550466268560021E-3</c:v>
                </c:pt>
                <c:pt idx="10">
                  <c:v>-5.6491596697211778E-3</c:v>
                </c:pt>
                <c:pt idx="11">
                  <c:v>-5.7284504850844964E-3</c:v>
                </c:pt>
                <c:pt idx="12">
                  <c:v>-5.7880663826682284E-3</c:v>
                </c:pt>
                <c:pt idx="13">
                  <c:v>-5.8278026059005285E-3</c:v>
                </c:pt>
                <c:pt idx="14">
                  <c:v>-5.8475226768757204E-3</c:v>
                </c:pt>
                <c:pt idx="15">
                  <c:v>-5.8471588651008797E-3</c:v>
                </c:pt>
                <c:pt idx="16">
                  <c:v>-5.8267124201227712E-3</c:v>
                </c:pt>
                <c:pt idx="17">
                  <c:v>-5.7862535672361529E-3</c:v>
                </c:pt>
                <c:pt idx="18">
                  <c:v>-5.7259212662882078E-3</c:v>
                </c:pt>
                <c:pt idx="19">
                  <c:v>-5.6459227344074926E-3</c:v>
                </c:pt>
                <c:pt idx="20">
                  <c:v>-5.546532734296652E-3</c:v>
                </c:pt>
                <c:pt idx="21">
                  <c:v>-5.4280926305333111E-3</c:v>
                </c:pt>
                <c:pt idx="22">
                  <c:v>-5.2910092171203904E-3</c:v>
                </c:pt>
                <c:pt idx="23">
                  <c:v>-5.1357533203127128E-3</c:v>
                </c:pt>
                <c:pt idx="24">
                  <c:v>-4.9628581815186574E-3</c:v>
                </c:pt>
                <c:pt idx="25">
                  <c:v>-4.7729176258309121E-3</c:v>
                </c:pt>
                <c:pt idx="26">
                  <c:v>-4.5665840224767031E-3</c:v>
                </c:pt>
                <c:pt idx="27">
                  <c:v>-4.3445660441925301E-3</c:v>
                </c:pt>
                <c:pt idx="28">
                  <c:v>-4.1076262332190392E-3</c:v>
                </c:pt>
                <c:pt idx="29">
                  <c:v>-3.8565783822758766E-3</c:v>
                </c:pt>
                <c:pt idx="30">
                  <c:v>-3.5922847395118054E-3</c:v>
                </c:pt>
                <c:pt idx="31">
                  <c:v>-3.3156530470299641E-3</c:v>
                </c:pt>
                <c:pt idx="32">
                  <c:v>-3.0276334231597304E-3</c:v>
                </c:pt>
                <c:pt idx="33">
                  <c:v>-2.7292150991833331E-3</c:v>
                </c:pt>
                <c:pt idx="34">
                  <c:v>-2.4214230217252481E-3</c:v>
                </c:pt>
                <c:pt idx="35">
                  <c:v>-2.1053143324737838E-3</c:v>
                </c:pt>
                <c:pt idx="36">
                  <c:v>-1.7819747373256103E-3</c:v>
                </c:pt>
                <c:pt idx="37">
                  <c:v>-1.4525147774237441E-3</c:v>
                </c:pt>
                <c:pt idx="38">
                  <c:v>-1.118066014896481E-3</c:v>
                </c:pt>
                <c:pt idx="39">
                  <c:v>-7.797771463977141E-4</c:v>
                </c:pt>
                <c:pt idx="40">
                  <c:v>-4.388100577970673E-4</c:v>
                </c:pt>
                <c:pt idx="41">
                  <c:v>-9.6335833570391794E-5</c:v>
                </c:pt>
                <c:pt idx="42">
                  <c:v>2.4646926540324379E-4</c:v>
                </c:pt>
                <c:pt idx="43">
                  <c:v>5.8842784182341922E-4</c:v>
                </c:pt>
                <c:pt idx="44">
                  <c:v>9.2836540585337858E-4</c:v>
                </c:pt>
                <c:pt idx="45">
                  <c:v>1.2651144090190802E-3</c:v>
                </c:pt>
                <c:pt idx="46">
                  <c:v>1.5975182542674652E-3</c:v>
                </c:pt>
                <c:pt idx="47">
                  <c:v>1.9244352684110099E-3</c:v>
                </c:pt>
                <c:pt idx="48">
                  <c:v>2.2447426233148161E-3</c:v>
                </c:pt>
                <c:pt idx="49">
                  <c:v>2.5573401923585453E-3</c:v>
                </c:pt>
                <c:pt idx="50">
                  <c:v>2.861154328927805E-3</c:v>
                </c:pt>
                <c:pt idx="51">
                  <c:v>3.1551415539573841E-3</c:v>
                </c:pt>
                <c:pt idx="52">
                  <c:v>3.4382921398611291E-3</c:v>
                </c:pt>
                <c:pt idx="53">
                  <c:v>3.709633578539092E-3</c:v>
                </c:pt>
                <c:pt idx="54">
                  <c:v>3.9682339215507513E-3</c:v>
                </c:pt>
                <c:pt idx="55">
                  <c:v>4.2132049809821531E-3</c:v>
                </c:pt>
                <c:pt idx="56">
                  <c:v>4.4437053800132935E-3</c:v>
                </c:pt>
                <c:pt idx="57">
                  <c:v>4.658943442708262E-3</c:v>
                </c:pt>
                <c:pt idx="58">
                  <c:v>4.8581799131028865E-3</c:v>
                </c:pt>
                <c:pt idx="59">
                  <c:v>5.0407304942509138E-3</c:v>
                </c:pt>
                <c:pt idx="60">
                  <c:v>5.205968198508118E-3</c:v>
                </c:pt>
                <c:pt idx="61">
                  <c:v>5.3533255009820683E-3</c:v>
                </c:pt>
                <c:pt idx="62">
                  <c:v>5.482296288751313E-3</c:v>
                </c:pt>
                <c:pt idx="63">
                  <c:v>5.5924375991592062E-3</c:v>
                </c:pt>
                <c:pt idx="64">
                  <c:v>5.6833711412120408E-3</c:v>
                </c:pt>
                <c:pt idx="65">
                  <c:v>5.7547845948560869E-3</c:v>
                </c:pt>
                <c:pt idx="66">
                  <c:v>5.8064326836710506E-3</c:v>
                </c:pt>
                <c:pt idx="67">
                  <c:v>5.8381380172956914E-3</c:v>
                </c:pt>
                <c:pt idx="68">
                  <c:v>5.8497917006921848E-3</c:v>
                </c:pt>
                <c:pt idx="69">
                  <c:v>5.8413537081566779E-3</c:v>
                </c:pt>
                <c:pt idx="70">
                  <c:v>5.812853020791443E-3</c:v>
                </c:pt>
                <c:pt idx="71">
                  <c:v>5.7643875269664706E-3</c:v>
                </c:pt>
                <c:pt idx="72">
                  <c:v>5.6961236861123952E-3</c:v>
                </c:pt>
                <c:pt idx="73">
                  <c:v>5.6082959569994572E-3</c:v>
                </c:pt>
                <c:pt idx="74">
                  <c:v>5.5012059924661634E-3</c:v>
                </c:pt>
                <c:pt idx="75">
                  <c:v>5.3752216033634056E-3</c:v>
                </c:pt>
                <c:pt idx="76">
                  <c:v>5.2307754952724854E-3</c:v>
                </c:pt>
                <c:pt idx="77">
                  <c:v>5.0683637823359046E-3</c:v>
                </c:pt>
                <c:pt idx="78">
                  <c:v>4.8885442833053096E-3</c:v>
                </c:pt>
                <c:pt idx="79">
                  <c:v>4.6919346056589917E-3</c:v>
                </c:pt>
                <c:pt idx="80">
                  <c:v>4.4792100243692019E-3</c:v>
                </c:pt>
                <c:pt idx="81">
                  <c:v>4.2511011626048881E-3</c:v>
                </c:pt>
                <c:pt idx="82">
                  <c:v>4.0083914823356845E-3</c:v>
                </c:pt>
                <c:pt idx="83">
                  <c:v>3.7519145934559353E-3</c:v>
                </c:pt>
                <c:pt idx="84">
                  <c:v>3.4825513906707978E-3</c:v>
                </c:pt>
                <c:pt idx="85">
                  <c:v>3.2012270279780999E-3</c:v>
                </c:pt>
                <c:pt idx="86">
                  <c:v>2.9089077411373707E-3</c:v>
                </c:pt>
                <c:pt idx="87">
                  <c:v>2.6065975290395734E-3</c:v>
                </c:pt>
                <c:pt idx="88">
                  <c:v>2.2953347053757261E-3</c:v>
                </c:pt>
                <c:pt idx="89">
                  <c:v>1.9761883324479921E-3</c:v>
                </c:pt>
                <c:pt idx="90">
                  <c:v>1.6502545493717142E-3</c:v>
                </c:pt>
                <c:pt idx="91">
                  <c:v>1.3186528072795006E-3</c:v>
                </c:pt>
                <c:pt idx="92">
                  <c:v>9.8252202445792873E-4</c:v>
                </c:pt>
                <c:pt idx="93">
                  <c:v>6.4301667462243902E-4</c:v>
                </c:pt>
                <c:pt idx="94">
                  <c:v>3.0130282176557533E-4</c:v>
                </c:pt>
                <c:pt idx="95">
                  <c:v>-4.1445884802676812E-5</c:v>
                </c:pt>
                <c:pt idx="96">
                  <c:v>-3.8405224146707308E-4</c:v>
                </c:pt>
                <c:pt idx="97">
                  <c:v>-7.2533953352689777E-4</c:v>
                </c:pt>
                <c:pt idx="98">
                  <c:v>-1.0641355767365146E-3</c:v>
                </c:pt>
                <c:pt idx="99">
                  <c:v>-1.399276743285656E-3</c:v>
                </c:pt>
                <c:pt idx="100">
                  <c:v>-1.7296119583917822E-3</c:v>
                </c:pt>
                <c:pt idx="101">
                  <c:v>-2.0540066537778653E-3</c:v>
                </c:pt>
                <c:pt idx="102">
                  <c:v>-2.3713466644569689E-3</c:v>
                </c:pt>
                <c:pt idx="103">
                  <c:v>-2.680542055439774E-3</c:v>
                </c:pt>
                <c:pt idx="104">
                  <c:v>-2.9805308652218129E-3</c:v>
                </c:pt>
                <c:pt idx="105">
                  <c:v>-3.2702827531930672E-3</c:v>
                </c:pt>
                <c:pt idx="106">
                  <c:v>-3.5488025384425486E-3</c:v>
                </c:pt>
                <c:pt idx="107">
                  <c:v>-3.8151336178034721E-3</c:v>
                </c:pt>
                <c:pt idx="108">
                  <c:v>-4.0683612513994615E-3</c:v>
                </c:pt>
                <c:pt idx="109">
                  <c:v>-4.3076157044072E-3</c:v>
                </c:pt>
                <c:pt idx="110">
                  <c:v>-4.5320752342448882E-3</c:v>
                </c:pt>
                <c:pt idx="111">
                  <c:v>-4.7409689129266925E-3</c:v>
                </c:pt>
                <c:pt idx="112">
                  <c:v>-4.9335792748895551E-3</c:v>
                </c:pt>
                <c:pt idx="113">
                  <c:v>-5.1092447811981233E-3</c:v>
                </c:pt>
                <c:pt idx="114">
                  <c:v>-5.2673620916642745E-3</c:v>
                </c:pt>
                <c:pt idx="115">
                  <c:v>-5.4073881370773989E-3</c:v>
                </c:pt>
                <c:pt idx="116">
                  <c:v>-5.528841984428181E-3</c:v>
                </c:pt>
                <c:pt idx="117">
                  <c:v>-5.6313064887195813E-3</c:v>
                </c:pt>
                <c:pt idx="118">
                  <c:v>-5.7144297256917151E-3</c:v>
                </c:pt>
                <c:pt idx="119">
                  <c:v>-5.7779262005397871E-3</c:v>
                </c:pt>
                <c:pt idx="120">
                  <c:v>-5.8215778284736487E-3</c:v>
                </c:pt>
                <c:pt idx="121">
                  <c:v>-5.8452346837511143E-3</c:v>
                </c:pt>
                <c:pt idx="122">
                  <c:v>-5.8488155146124423E-3</c:v>
                </c:pt>
                <c:pt idx="123">
                  <c:v>-5.8323080223473701E-3</c:v>
                </c:pt>
                <c:pt idx="124">
                  <c:v>-5.7957689035362196E-3</c:v>
                </c:pt>
                <c:pt idx="125">
                  <c:v>-5.7393236553200111E-3</c:v>
                </c:pt>
                <c:pt idx="126">
                  <c:v>-5.6631661443683782E-3</c:v>
                </c:pt>
                <c:pt idx="127">
                  <c:v>-5.5675579410257208E-3</c:v>
                </c:pt>
                <c:pt idx="128">
                  <c:v>-5.4528274209225394E-3</c:v>
                </c:pt>
                <c:pt idx="129">
                  <c:v>-5.3193686371375368E-3</c:v>
                </c:pt>
                <c:pt idx="130">
                  <c:v>-5.1676399667841683E-3</c:v>
                </c:pt>
                <c:pt idx="131">
                  <c:v>-4.9981625366700725E-3</c:v>
                </c:pt>
                <c:pt idx="132">
                  <c:v>-4.811518433436599E-3</c:v>
                </c:pt>
                <c:pt idx="133">
                  <c:v>-4.6083487043258788E-3</c:v>
                </c:pt>
                <c:pt idx="134">
                  <c:v>-4.3893511554420192E-3</c:v>
                </c:pt>
                <c:pt idx="135">
                  <c:v>-4.1552779550684737E-3</c:v>
                </c:pt>
                <c:pt idx="136">
                  <c:v>-3.9069330502732582E-3</c:v>
                </c:pt>
                <c:pt idx="137">
                  <c:v>-3.6451694056749053E-3</c:v>
                </c:pt>
                <c:pt idx="138">
                  <c:v>-3.370886073852926E-3</c:v>
                </c:pt>
                <c:pt idx="139">
                  <c:v>-3.0850251074646538E-3</c:v>
                </c:pt>
                <c:pt idx="140">
                  <c:v>-2.7885683236742115E-3</c:v>
                </c:pt>
                <c:pt idx="141">
                  <c:v>-2.4825339320064029E-3</c:v>
                </c:pt>
                <c:pt idx="142">
                  <c:v>-2.1679730372075232E-3</c:v>
                </c:pt>
                <c:pt idx="143">
                  <c:v>-1.8459660291243471E-3</c:v>
                </c:pt>
                <c:pt idx="144">
                  <c:v>-1.5176188720006068E-3</c:v>
                </c:pt>
                <c:pt idx="145">
                  <c:v>-1.1840593059357211E-3</c:v>
                </c:pt>
                <c:pt idx="146">
                  <c:v>-8.4643297355224277E-4</c:v>
                </c:pt>
                <c:pt idx="147">
                  <c:v>-5.0589948517537598E-4</c:v>
                </c:pt>
                <c:pt idx="148">
                  <c:v>-1.6362843603901978E-4</c:v>
                </c:pt>
                <c:pt idx="149">
                  <c:v>1.7920461080227473E-4</c:v>
                </c:pt>
                <c:pt idx="150">
                  <c:v>5.2142216205843005E-4</c:v>
                </c:pt>
                <c:pt idx="151">
                  <c:v>8.6184883841854414E-4</c:v>
                </c:pt>
                <c:pt idx="152">
                  <c:v>1.1993154115049248E-3</c:v>
                </c:pt>
                <c:pt idx="153">
                  <c:v>1.5326628197011511E-3</c:v>
                </c:pt>
                <c:pt idx="154">
                  <c:v>1.8607461490614044E-3</c:v>
                </c:pt>
                <c:pt idx="155">
                  <c:v>2.1824385656282613E-3</c:v>
                </c:pt>
                <c:pt idx="156">
                  <c:v>2.4966351856530147E-3</c:v>
                </c:pt>
                <c:pt idx="157">
                  <c:v>2.8022568704258585E-3</c:v>
                </c:pt>
                <c:pt idx="158">
                  <c:v>3.0982539326822869E-3</c:v>
                </c:pt>
                <c:pt idx="159">
                  <c:v>3.3836097418556135E-3</c:v>
                </c:pt>
                <c:pt idx="160">
                  <c:v>3.6573442157930751E-3</c:v>
                </c:pt>
                <c:pt idx="161">
                  <c:v>3.9185171869428751E-3</c:v>
                </c:pt>
                <c:pt idx="162">
                  <c:v>4.1662316314506551E-3</c:v>
                </c:pt>
                <c:pt idx="163">
                  <c:v>4.3996367500747724E-3</c:v>
                </c:pt>
                <c:pt idx="164">
                  <c:v>4.6179308903386571E-3</c:v>
                </c:pt>
                <c:pt idx="165">
                  <c:v>4.8203642998838649E-3</c:v>
                </c:pt>
                <c:pt idx="166">
                  <c:v>5.006241701567115E-3</c:v>
                </c:pt>
                <c:pt idx="167">
                  <c:v>5.1749246814569794E-3</c:v>
                </c:pt>
                <c:pt idx="168">
                  <c:v>5.3258338815283177E-3</c:v>
                </c:pt>
                <c:pt idx="169">
                  <c:v>5.458450989523511E-3</c:v>
                </c:pt>
                <c:pt idx="170">
                  <c:v>5.5723205191460876E-3</c:v>
                </c:pt>
                <c:pt idx="171">
                  <c:v>5.6670513744725053E-3</c:v>
                </c:pt>
                <c:pt idx="172">
                  <c:v>5.7423181932089668E-3</c:v>
                </c:pt>
                <c:pt idx="173">
                  <c:v>5.7978624641797137E-3</c:v>
                </c:pt>
                <c:pt idx="174">
                  <c:v>5.8334934152086881E-3</c:v>
                </c:pt>
                <c:pt idx="175">
                  <c:v>5.8490886683450422E-3</c:v>
                </c:pt>
                <c:pt idx="176">
                  <c:v>5.8445946601820547E-3</c:v>
                </c:pt>
                <c:pt idx="177">
                  <c:v>5.8200268258258407E-3</c:v>
                </c:pt>
                <c:pt idx="178">
                  <c:v>5.7754695458819829E-3</c:v>
                </c:pt>
                <c:pt idx="179">
                  <c:v>5.7110758566421725E-3</c:v>
                </c:pt>
                <c:pt idx="180">
                  <c:v>5.6270669244662466E-3</c:v>
                </c:pt>
                <c:pt idx="181">
                  <c:v>5.5237312861649299E-3</c:v>
                </c:pt>
                <c:pt idx="182">
                  <c:v>5.4014238579921979E-3</c:v>
                </c:pt>
                <c:pt idx="183">
                  <c:v>5.260564716651062E-3</c:v>
                </c:pt>
                <c:pt idx="184">
                  <c:v>5.1016376564994555E-3</c:v>
                </c:pt>
                <c:pt idx="185">
                  <c:v>4.9251885279116793E-3</c:v>
                </c:pt>
                <c:pt idx="186">
                  <c:v>4.7318233625024382E-3</c:v>
                </c:pt>
                <c:pt idx="187">
                  <c:v>4.5222062916525944E-3</c:v>
                </c:pt>
                <c:pt idx="188">
                  <c:v>4.2970572654856447E-3</c:v>
                </c:pt>
                <c:pt idx="189">
                  <c:v>4.057149580129313E-3</c:v>
                </c:pt>
                <c:pt idx="190">
                  <c:v>3.8033072217551443E-3</c:v>
                </c:pt>
                <c:pt idx="191">
                  <c:v>3.536402036518217E-3</c:v>
                </c:pt>
                <c:pt idx="192">
                  <c:v>3.2573507361171247E-3</c:v>
                </c:pt>
                <c:pt idx="193">
                  <c:v>2.9671117492588912E-3</c:v>
                </c:pt>
                <c:pt idx="194">
                  <c:v>2.6666819298427932E-3</c:v>
                </c:pt>
                <c:pt idx="195">
                  <c:v>2.3570931331691326E-3</c:v>
                </c:pt>
                <c:pt idx="196">
                  <c:v>2.0394086719323083E-3</c:v>
                </c:pt>
                <c:pt idx="197">
                  <c:v>1.7147196641704306E-3</c:v>
                </c:pt>
                <c:pt idx="198">
                  <c:v>1.3841412857147684E-3</c:v>
                </c:pt>
                <c:pt idx="199">
                  <c:v>1.0488089400104376E-3</c:v>
                </c:pt>
                <c:pt idx="200">
                  <c:v>7.0987435846328476E-4</c:v>
                </c:pt>
                <c:pt idx="201">
                  <c:v>3.6850164470691288E-4</c:v>
                </c:pt>
                <c:pt idx="202">
                  <c:v>2.586327637603977E-5</c:v>
                </c:pt>
                <c:pt idx="203">
                  <c:v>-3.1686392188144858E-4</c:v>
                </c:pt>
                <c:pt idx="204">
                  <c:v>-6.5850282032268342E-4</c:v>
                </c:pt>
                <c:pt idx="205">
                  <c:v>-9.9788002707587651E-4</c:v>
                </c:pt>
                <c:pt idx="206">
                  <c:v>-1.3338299182682931E-3</c:v>
                </c:pt>
                <c:pt idx="207">
                  <c:v>-1.6651986414743314E-3</c:v>
                </c:pt>
                <c:pt idx="208">
                  <c:v>-1.9908480787333249E-3</c:v>
                </c:pt>
                <c:pt idx="209">
                  <c:v>-2.3096597555259031E-3</c:v>
                </c:pt>
                <c:pt idx="210">
                  <c:v>-2.6205386822830122E-3</c:v>
                </c:pt>
                <c:pt idx="211">
                  <c:v>-2.9224171152335597E-3</c:v>
                </c:pt>
                <c:pt idx="212">
                  <c:v>-3.2142582236738245E-3</c:v>
                </c:pt>
                <c:pt idx="213">
                  <c:v>-3.4950596510628516E-3</c:v>
                </c:pt>
                <c:pt idx="214">
                  <c:v>-3.7638569577130407E-3</c:v>
                </c:pt>
                <c:pt idx="215">
                  <c:v>-4.0197269332516231E-3</c:v>
                </c:pt>
                <c:pt idx="216">
                  <c:v>-4.2617907674760676E-3</c:v>
                </c:pt>
                <c:pt idx="217">
                  <c:v>-4.4892170687128021E-3</c:v>
                </c:pt>
                <c:pt idx="218">
                  <c:v>-4.7012247193124026E-3</c:v>
                </c:pt>
                <c:pt idx="219">
                  <c:v>-4.8970855584737835E-3</c:v>
                </c:pt>
                <c:pt idx="220">
                  <c:v>-5.0761268831829688E-3</c:v>
                </c:pt>
                <c:pt idx="221">
                  <c:v>-5.2377337586767122E-3</c:v>
                </c:pt>
                <c:pt idx="222">
                  <c:v>-5.3813511304954828E-3</c:v>
                </c:pt>
                <c:pt idx="223">
                  <c:v>-5.5064857308717383E-3</c:v>
                </c:pt>
                <c:pt idx="224">
                  <c:v>-5.6127077729058276E-3</c:v>
                </c:pt>
                <c:pt idx="225">
                  <c:v>-5.6996524267107097E-3</c:v>
                </c:pt>
                <c:pt idx="226">
                  <c:v>-5.7670210724555162E-3</c:v>
                </c:pt>
                <c:pt idx="227">
                  <c:v>-5.8145823260042761E-3</c:v>
                </c:pt>
                <c:pt idx="228">
                  <c:v>-5.842172833627127E-3</c:v>
                </c:pt>
                <c:pt idx="229">
                  <c:v>-5.8496978330545178E-3</c:v>
                </c:pt>
                <c:pt idx="230">
                  <c:v>-5.8371314789473988E-3</c:v>
                </c:pt>
                <c:pt idx="231">
                  <c:v>-5.8045169316655347E-3</c:v>
                </c:pt>
                <c:pt idx="232">
                  <c:v>-5.7519662090290812E-3</c:v>
                </c:pt>
                <c:pt idx="233">
                  <c:v>-5.6796598015825235E-3</c:v>
                </c:pt>
                <c:pt idx="234">
                  <c:v>-5.5878460526824414E-3</c:v>
                </c:pt>
                <c:pt idx="235">
                  <c:v>-5.4768403055381965E-3</c:v>
                </c:pt>
                <c:pt idx="236">
                  <c:v>-5.3470238201351571E-3</c:v>
                </c:pt>
                <c:pt idx="237">
                  <c:v>-5.1988424637603647E-3</c:v>
                </c:pt>
                <c:pt idx="238">
                  <c:v>-5.032805179628173E-3</c:v>
                </c:pt>
                <c:pt idx="239">
                  <c:v>-4.8494822388655042E-3</c:v>
                </c:pt>
                <c:pt idx="240">
                  <c:v>-4.6495032818604535E-3</c:v>
                </c:pt>
                <c:pt idx="241">
                  <c:v>-4.4335551557014227E-3</c:v>
                </c:pt>
                <c:pt idx="242">
                  <c:v>-4.2023795551342918E-3</c:v>
                </c:pt>
                <c:pt idx="243">
                  <c:v>-3.9567704751400168E-3</c:v>
                </c:pt>
                <c:pt idx="244">
                  <c:v>-3.6975714838819937E-3</c:v>
                </c:pt>
                <c:pt idx="245">
                  <c:v>-3.425672825389533E-3</c:v>
                </c:pt>
                <c:pt idx="246">
                  <c:v>-3.142008361928557E-3</c:v>
                </c:pt>
                <c:pt idx="247">
                  <c:v>-2.8475523665612342E-3</c:v>
                </c:pt>
                <c:pt idx="248">
                  <c:v>-2.5433161769108171E-3</c:v>
                </c:pt>
                <c:pt idx="249">
                  <c:v>-2.2303447216247005E-3</c:v>
                </c:pt>
                <c:pt idx="250">
                  <c:v>-1.9097129314657672E-3</c:v>
                </c:pt>
                <c:pt idx="251">
                  <c:v>-1.5825220473586477E-3</c:v>
                </c:pt>
                <c:pt idx="252">
                  <c:v>-1.2498958380711437E-3</c:v>
                </c:pt>
                <c:pt idx="253">
                  <c:v>-9.1297674052159957E-4</c:v>
                </c:pt>
                <c:pt idx="254">
                  <c:v>-5.7292193596870304E-4</c:v>
                </c:pt>
                <c:pt idx="255">
                  <c:v>-2.3089937556042191E-4</c:v>
                </c:pt>
                <c:pt idx="256">
                  <c:v>1.1191623110728623E-4</c:v>
                </c:pt>
                <c:pt idx="257">
                  <c:v>4.5434745064430862E-4</c:v>
                </c:pt>
                <c:pt idx="258">
                  <c:v>7.9521816987534653E-4</c:v>
                </c:pt>
                <c:pt idx="259">
                  <c:v>1.1333576353144787E-3</c:v>
                </c:pt>
                <c:pt idx="260">
                  <c:v>1.4676044742313534E-3</c:v>
                </c:pt>
                <c:pt idx="261">
                  <c:v>1.7968106834982665E-3</c:v>
                </c:pt>
                <c:pt idx="262">
                  <c:v>2.1198455725180442E-3</c:v>
                </c:pt>
                <c:pt idx="263">
                  <c:v>2.4355996466903676E-3</c:v>
                </c:pt>
                <c:pt idx="264">
                  <c:v>2.7429884180783875E-3</c:v>
                </c:pt>
                <c:pt idx="265">
                  <c:v>3.0409561301875374E-3</c:v>
                </c:pt>
                <c:pt idx="266">
                  <c:v>3.3284793840634265E-3</c:v>
                </c:pt>
                <c:pt idx="267">
                  <c:v>3.6045706532546323E-3</c:v>
                </c:pt>
                <c:pt idx="268">
                  <c:v>3.8682816755678737E-3</c:v>
                </c:pt>
                <c:pt idx="269">
                  <c:v>4.118706709966365E-3</c:v>
                </c:pt>
                <c:pt idx="270">
                  <c:v>4.3549856474250611E-3</c:v>
                </c:pt>
                <c:pt idx="271">
                  <c:v>4.5763069650583835E-3</c:v>
                </c:pt>
                <c:pt idx="272">
                  <c:v>4.7819105133741387E-3</c:v>
                </c:pt>
                <c:pt idx="273">
                  <c:v>4.9710901270805345E-3</c:v>
                </c:pt>
                <c:pt idx="274">
                  <c:v>5.1431960504792476E-3</c:v>
                </c:pt>
                <c:pt idx="275">
                  <c:v>5.2976371691142729E-3</c:v>
                </c:pt>
                <c:pt idx="276">
                  <c:v>5.4338830400117479E-3</c:v>
                </c:pt>
                <c:pt idx="277">
                  <c:v>5.5514657135377005E-3</c:v>
                </c:pt>
                <c:pt idx="278">
                  <c:v>5.6499813406163746E-3</c:v>
                </c:pt>
                <c:pt idx="279">
                  <c:v>5.7290915597889716E-3</c:v>
                </c:pt>
                <c:pt idx="280">
                  <c:v>5.7885246593488452E-3</c:v>
                </c:pt>
                <c:pt idx="281">
                  <c:v>5.8280765105616595E-3</c:v>
                </c:pt>
                <c:pt idx="282">
                  <c:v>5.8476112687652904E-3</c:v>
                </c:pt>
                <c:pt idx="283">
                  <c:v>5.8470618399414694E-3</c:v>
                </c:pt>
                <c:pt idx="284">
                  <c:v>5.8264301111566816E-3</c:v>
                </c:pt>
                <c:pt idx="285">
                  <c:v>5.7857869440808589E-3</c:v>
                </c:pt>
                <c:pt idx="286">
                  <c:v>5.7252719316061096E-3</c:v>
                </c:pt>
                <c:pt idx="287">
                  <c:v>5.6450929184014226E-3</c:v>
                </c:pt>
                <c:pt idx="288">
                  <c:v>5.5455252870500191E-3</c:v>
                </c:pt>
                <c:pt idx="289">
                  <c:v>5.4269110122212184E-3</c:v>
                </c:pt>
                <c:pt idx="290">
                  <c:v>5.2896574861253263E-3</c:v>
                </c:pt>
                <c:pt idx="291">
                  <c:v>5.1342361192856451E-3</c:v>
                </c:pt>
                <c:pt idx="292">
                  <c:v>4.9611807214333991E-3</c:v>
                </c:pt>
                <c:pt idx="293">
                  <c:v>4.7710856680865249E-3</c:v>
                </c:pt>
                <c:pt idx="294">
                  <c:v>4.5646038591094186E-3</c:v>
                </c:pt>
                <c:pt idx="295">
                  <c:v>4.3424444762651384E-3</c:v>
                </c:pt>
                <c:pt idx="296">
                  <c:v>4.1053705474619825E-3</c:v>
                </c:pt>
                <c:pt idx="297">
                  <c:v>3.8541963260602672E-3</c:v>
                </c:pt>
                <c:pt idx="298">
                  <c:v>3.5897844942403305E-3</c:v>
                </c:pt>
                <c:pt idx="299">
                  <c:v>3.3130432000370649E-3</c:v>
                </c:pt>
                <c:pt idx="300">
                  <c:v>3.0249229382175698E-3</c:v>
                </c:pt>
                <c:pt idx="301">
                  <c:v>2.7264132857148563E-3</c:v>
                </c:pt>
                <c:pt idx="302">
                  <c:v>2.4185395028300648E-3</c:v>
                </c:pt>
                <c:pt idx="303">
                  <c:v>2.1023590118767013E-3</c:v>
                </c:pt>
                <c:pt idx="304">
                  <c:v>1.7789577653613328E-3</c:v>
                </c:pt>
                <c:pt idx="305">
                  <c:v>1.4494465161745552E-3</c:v>
                </c:pt>
                <c:pt idx="306">
                  <c:v>1.1149570026026984E-3</c:v>
                </c:pt>
                <c:pt idx="307">
                  <c:v>7.7663806126305351E-4</c:v>
                </c:pt>
                <c:pt idx="308">
                  <c:v>4.3565168131332835E-4</c:v>
                </c:pt>
                <c:pt idx="309">
                  <c:v>9.3169013487379645E-5</c:v>
                </c:pt>
                <c:pt idx="310">
                  <c:v>-2.4963365233536457E-4</c:v>
                </c:pt>
                <c:pt idx="311">
                  <c:v>-5.9157892721137641E-4</c:v>
                </c:pt>
                <c:pt idx="312">
                  <c:v>-9.3149236698934117E-4</c:v>
                </c:pt>
                <c:pt idx="313">
                  <c:v>-1.2682065060522962E-3</c:v>
                </c:pt>
                <c:pt idx="314">
                  <c:v>-1.600564867091319E-3</c:v>
                </c:pt>
                <c:pt idx="315">
                  <c:v>-1.927425933138816E-3</c:v>
                </c:pt>
                <c:pt idx="316">
                  <c:v>-2.2476670682190212E-3</c:v>
                </c:pt>
                <c:pt idx="317">
                  <c:v>-2.5601883731500024E-3</c:v>
                </c:pt>
                <c:pt idx="318">
                  <c:v>-2.8639164632538439E-3</c:v>
                </c:pt>
                <c:pt idx="319">
                  <c:v>-3.157808155000252E-3</c:v>
                </c:pt>
                <c:pt idx="320">
                  <c:v>-3.4408540489213831E-3</c:v>
                </c:pt>
                <c:pt idx="321">
                  <c:v>-3.7120819964920381E-3</c:v>
                </c:pt>
                <c:pt idx="322">
                  <c:v>-3.9705604390678903E-3</c:v>
                </c:pt>
                <c:pt idx="323">
                  <c:v>-4.2154016074138368E-3</c:v>
                </c:pt>
                <c:pt idx="324">
                  <c:v>-4.4457645708333802E-3</c:v>
                </c:pt>
                <c:pt idx="325">
                  <c:v>-4.6608581254265228E-3</c:v>
                </c:pt>
                <c:pt idx="326">
                  <c:v>-4.8599435115561605E-3</c:v>
                </c:pt>
                <c:pt idx="327">
                  <c:v>-5.042336951189573E-3</c:v>
                </c:pt>
                <c:pt idx="328">
                  <c:v>-5.2074119964002812E-3</c:v>
                </c:pt>
                <c:pt idx="329">
                  <c:v>-5.3546016809640964E-3</c:v>
                </c:pt>
                <c:pt idx="330">
                  <c:v>-5.483400467659506E-3</c:v>
                </c:pt>
                <c:pt idx="331">
                  <c:v>-5.5933659845842061E-3</c:v>
                </c:pt>
                <c:pt idx="332">
                  <c:v>-5.684120544524226E-3</c:v>
                </c:pt>
                <c:pt idx="333">
                  <c:v>-5.7553524421572293E-3</c:v>
                </c:pt>
                <c:pt idx="334">
                  <c:v>-5.8068170246346204E-3</c:v>
                </c:pt>
                <c:pt idx="335">
                  <c:v>-5.8383375318654387E-3</c:v>
                </c:pt>
                <c:pt idx="336">
                  <c:v>-5.8498057036160045E-3</c:v>
                </c:pt>
                <c:pt idx="337">
                  <c:v>-5.8411821513401734E-3</c:v>
                </c:pt>
                <c:pt idx="338">
                  <c:v>-5.8124964934631084E-3</c:v>
                </c:pt>
                <c:pt idx="339">
                  <c:v>-5.7638472536539328E-3</c:v>
                </c:pt>
                <c:pt idx="340">
                  <c:v>-5.6954015224366513E-3</c:v>
                </c:pt>
                <c:pt idx="341">
                  <c:v>-5.6073943833015666E-3</c:v>
                </c:pt>
                <c:pt idx="342">
                  <c:v>-5.5001281052882755E-3</c:v>
                </c:pt>
                <c:pt idx="343">
                  <c:v>-5.3739711048133862E-3</c:v>
                </c:pt>
                <c:pt idx="344">
                  <c:v>-5.229356680308668E-3</c:v>
                </c:pt>
                <c:pt idx="345">
                  <c:v>-5.0667815240156436E-3</c:v>
                </c:pt>
                <c:pt idx="346">
                  <c:v>-4.8868040160479891E-3</c:v>
                </c:pt>
                <c:pt idx="347">
                  <c:v>-4.6900423065809882E-3</c:v>
                </c:pt>
                <c:pt idx="348">
                  <c:v>-4.4771721927548969E-3</c:v>
                </c:pt>
                <c:pt idx="349">
                  <c:v>-4.2489247975842498E-3</c:v>
                </c:pt>
                <c:pt idx="350">
                  <c:v>-4.0060840588450781E-3</c:v>
                </c:pt>
                <c:pt idx="351">
                  <c:v>-3.7494840365647265E-3</c:v>
                </c:pt>
                <c:pt idx="352">
                  <c:v>-3.4800060483619216E-3</c:v>
                </c:pt>
                <c:pt idx="353">
                  <c:v>-3.1985756424761556E-3</c:v>
                </c:pt>
                <c:pt idx="354">
                  <c:v>-2.9061594188825525E-3</c:v>
                </c:pt>
                <c:pt idx="355">
                  <c:v>-2.6037617094107415E-3</c:v>
                </c:pt>
                <c:pt idx="356">
                  <c:v>-2.2924211282699374E-3</c:v>
                </c:pt>
                <c:pt idx="357">
                  <c:v>-1.9732070048278888E-3</c:v>
                </c:pt>
                <c:pt idx="358">
                  <c:v>-1.6472157108956391E-3</c:v>
                </c:pt>
                <c:pt idx="359">
                  <c:v>-1.3155668951323988E-3</c:v>
                </c:pt>
                <c:pt idx="360">
                  <c:v>-9.7939963750382831E-4</c:v>
                </c:pt>
                <c:pt idx="361">
                  <c:v>-6.3986853700161899E-4</c:v>
                </c:pt>
                <c:pt idx="362">
                  <c:v>-2.9813974606147529E-4</c:v>
                </c:pt>
                <c:pt idx="363">
                  <c:v>4.4613034700324341E-5</c:v>
                </c:pt>
                <c:pt idx="364">
                  <c:v>3.8721258767532329E-4</c:v>
                </c:pt>
                <c:pt idx="365">
                  <c:v>7.2848222153073323E-4</c:v>
                </c:pt>
                <c:pt idx="366">
                  <c:v>1.0672498126697357E-3</c:v>
                </c:pt>
                <c:pt idx="367">
                  <c:v>1.4023518310034514E-3</c:v>
                </c:pt>
                <c:pt idx="368">
                  <c:v>1.7326373362076767E-3</c:v>
                </c:pt>
                <c:pt idx="369">
                  <c:v>2.0569719307388522E-3</c:v>
                </c:pt>
                <c:pt idx="370">
                  <c:v>2.3742416560322498E-3</c:v>
                </c:pt>
                <c:pt idx="371">
                  <c:v>2.6833568185005117E-3</c:v>
                </c:pt>
                <c:pt idx="372">
                  <c:v>2.9832557321917692E-3</c:v>
                </c:pt>
                <c:pt idx="373">
                  <c:v>3.2729083652528312E-3</c:v>
                </c:pt>
                <c:pt idx="374">
                  <c:v>3.5513198776733054E-3</c:v>
                </c:pt>
                <c:pt idx="375">
                  <c:v>3.8175340381599249E-3</c:v>
                </c:pt>
                <c:pt idx="376">
                  <c:v>4.0706365084055042E-3</c:v>
                </c:pt>
                <c:pt idx="377">
                  <c:v>4.3097579834723695E-3</c:v>
                </c:pt>
                <c:pt idx="378">
                  <c:v>4.5340771775043342E-3</c:v>
                </c:pt>
                <c:pt idx="379">
                  <c:v>4.7428236445124783E-3</c:v>
                </c:pt>
                <c:pt idx="380">
                  <c:v>4.9352804245464867E-3</c:v>
                </c:pt>
                <c:pt idx="381">
                  <c:v>5.1107865061630108E-3</c:v>
                </c:pt>
                <c:pt idx="382">
                  <c:v>5.2687390967334673E-3</c:v>
                </c:pt>
                <c:pt idx="383">
                  <c:v>5.4085956927936744E-3</c:v>
                </c:pt>
                <c:pt idx="384">
                  <c:v>5.5298759433245245E-3</c:v>
                </c:pt>
                <c:pt idx="385">
                  <c:v>5.6321632995640627E-3</c:v>
                </c:pt>
                <c:pt idx="386">
                  <c:v>5.7151064456845372E-3</c:v>
                </c:pt>
                <c:pt idx="387">
                  <c:v>5.7784205054206214E-3</c:v>
                </c:pt>
                <c:pt idx="388">
                  <c:v>5.8218880205045259E-3</c:v>
                </c:pt>
                <c:pt idx="389">
                  <c:v>5.8453596975474743E-3</c:v>
                </c:pt>
                <c:pt idx="390">
                  <c:v>5.8487549208022993E-3</c:v>
                </c:pt>
                <c:pt idx="391">
                  <c:v>5.8320620290460276E-3</c:v>
                </c:pt>
                <c:pt idx="392">
                  <c:v>5.7953383556314884E-3</c:v>
                </c:pt>
                <c:pt idx="393">
                  <c:v>5.7387100315703524E-3</c:v>
                </c:pt>
                <c:pt idx="394">
                  <c:v>5.6623715523239663E-3</c:v>
                </c:pt>
                <c:pt idx="395">
                  <c:v>5.566585109789861E-3</c:v>
                </c:pt>
                <c:pt idx="396">
                  <c:v>5.4516796917782936E-3</c:v>
                </c:pt>
                <c:pt idx="397">
                  <c:v>5.3180499520717643E-3</c:v>
                </c:pt>
                <c:pt idx="398">
                  <c:v>5.1661548549483951E-3</c:v>
                </c:pt>
                <c:pt idx="399">
                  <c:v>4.9965160988246762E-3</c:v>
                </c:pt>
                <c:pt idx="400">
                  <c:v>4.8097163244317552E-3</c:v>
                </c:pt>
                <c:pt idx="401">
                  <c:v>4.6063971136794338E-3</c:v>
                </c:pt>
                <c:pt idx="402">
                  <c:v>4.3872567860809867E-3</c:v>
                </c:pt>
                <c:pt idx="403">
                  <c:v>4.153048000307186E-3</c:v>
                </c:pt>
                <c:pt idx="404">
                  <c:v>3.9045751691072321E-3</c:v>
                </c:pt>
                <c:pt idx="405">
                  <c:v>3.6426916964752841E-3</c:v>
                </c:pt>
                <c:pt idx="406">
                  <c:v>3.368297046551825E-3</c:v>
                </c:pt>
                <c:pt idx="407">
                  <c:v>3.0823336543269906E-3</c:v>
                </c:pt>
                <c:pt idx="408">
                  <c:v>2.7857836887563558E-3</c:v>
                </c:pt>
                <c:pt idx="409">
                  <c:v>2.4796656794065682E-3</c:v>
                </c:pt>
                <c:pt idx="410">
                  <c:v>2.1650310182169479E-3</c:v>
                </c:pt>
                <c:pt idx="411">
                  <c:v>1.8429603483920802E-3</c:v>
                </c:pt>
                <c:pt idx="412">
                  <c:v>1.5145598528281121E-3</c:v>
                </c:pt>
                <c:pt idx="413">
                  <c:v>1.1809574548204997E-3</c:v>
                </c:pt>
                <c:pt idx="414">
                  <c:v>8.4329894410225441E-4</c:v>
                </c:pt>
                <c:pt idx="415">
                  <c:v>5.0274404151817633E-4</c:v>
                </c:pt>
                <c:pt idx="416">
                  <c:v>1.6046241585133752E-4</c:v>
                </c:pt>
                <c:pt idx="417">
                  <c:v>-1.8237033351759297E-4</c:v>
                </c:pt>
                <c:pt idx="418">
                  <c:v>-5.2457671432023546E-4</c:v>
                </c:pt>
                <c:pt idx="419">
                  <c:v>-8.6498138561169147E-4</c:v>
                </c:pt>
                <c:pt idx="420">
                  <c:v>-1.2024151945928085E-3</c:v>
                </c:pt>
                <c:pt idx="421">
                  <c:v>-1.5357191921786556E-3</c:v>
                </c:pt>
                <c:pt idx="422">
                  <c:v>-1.8637486135213599E-3</c:v>
                </c:pt>
                <c:pt idx="423">
                  <c:v>-2.1853768098158022E-3</c:v>
                </c:pt>
                <c:pt idx="424">
                  <c:v>-2.4994991178840138E-3</c:v>
                </c:pt>
                <c:pt idx="425">
                  <c:v>-2.8050366542478069E-3</c:v>
                </c:pt>
                <c:pt idx="426">
                  <c:v>-3.1009400206585295E-3</c:v>
                </c:pt>
                <c:pt idx="427">
                  <c:v>-3.3861929083569475E-3</c:v>
                </c:pt>
                <c:pt idx="428">
                  <c:v>-3.6598155886840835E-3</c:v>
                </c:pt>
                <c:pt idx="429">
                  <c:v>-3.9208682780540859E-3</c:v>
                </c:pt>
                <c:pt idx="430">
                  <c:v>-4.1684543657320309E-3</c:v>
                </c:pt>
                <c:pt idx="431">
                  <c:v>-4.401723493330234E-3</c:v>
                </c:pt>
                <c:pt idx="432">
                  <c:v>-4.6198744754464699E-3</c:v>
                </c:pt>
                <c:pt idx="433">
                  <c:v>-4.822158051412808E-3</c:v>
                </c:pt>
                <c:pt idx="434">
                  <c:v>-5.007879458703908E-3</c:v>
                </c:pt>
                <c:pt idx="435">
                  <c:v>-5.1764008191661796E-3</c:v>
                </c:pt>
                <c:pt idx="436">
                  <c:v>-5.3271433298720527E-3</c:v>
                </c:pt>
                <c:pt idx="437">
                  <c:v>-5.4595892510746731E-3</c:v>
                </c:pt>
                <c:pt idx="438">
                  <c:v>-5.5732836844351813E-3</c:v>
                </c:pt>
                <c:pt idx="439">
                  <c:v>-5.6678361354150974E-3</c:v>
                </c:pt>
                <c:pt idx="440">
                  <c:v>-5.7429218544676258E-3</c:v>
                </c:pt>
                <c:pt idx="441">
                  <c:v>-5.798282952421404E-3</c:v>
                </c:pt>
                <c:pt idx="442">
                  <c:v>-5.8337292862258349E-3</c:v>
                </c:pt>
                <c:pt idx="443">
                  <c:v>-5.8491391120158009E-3</c:v>
                </c:pt>
                <c:pt idx="444">
                  <c:v>-5.8444595032527552E-3</c:v>
                </c:pt>
                <c:pt idx="445">
                  <c:v>-5.8197065325060427E-3</c:v>
                </c:pt>
                <c:pt idx="446">
                  <c:v>-5.7749652162501003E-3</c:v>
                </c:pt>
                <c:pt idx="447">
                  <c:v>-5.7103892228671516E-3</c:v>
                </c:pt>
                <c:pt idx="448">
                  <c:v>-5.6262003448582674E-3</c:v>
                </c:pt>
                <c:pt idx="449">
                  <c:v>-5.5226877370755474E-3</c:v>
                </c:pt>
                <c:pt idx="450">
                  <c:v>-5.400206923591791E-3</c:v>
                </c:pt>
                <c:pt idx="451">
                  <c:v>-5.2591785766186424E-3</c:v>
                </c:pt>
                <c:pt idx="452">
                  <c:v>-5.1000870716671632E-3</c:v>
                </c:pt>
                <c:pt idx="453">
                  <c:v>-4.9234788239132339E-3</c:v>
                </c:pt>
                <c:pt idx="454">
                  <c:v>-4.7299604114817463E-3</c:v>
                </c:pt>
                <c:pt idx="455">
                  <c:v>-4.5201964920952948E-3</c:v>
                </c:pt>
                <c:pt idx="456">
                  <c:v>-4.2949075202428902E-3</c:v>
                </c:pt>
                <c:pt idx="457">
                  <c:v>-4.0548672727092651E-3</c:v>
                </c:pt>
                <c:pt idx="458">
                  <c:v>-3.8009001909635929E-3</c:v>
                </c:pt>
                <c:pt idx="459">
                  <c:v>-3.5338785495354482E-3</c:v>
                </c:pt>
                <c:pt idx="460">
                  <c:v>-3.2547194601034867E-3</c:v>
                </c:pt>
                <c:pt idx="461">
                  <c:v>-2.9643817215865946E-3</c:v>
                </c:pt>
                <c:pt idx="462">
                  <c:v>-2.6638625270561812E-3</c:v>
                </c:pt>
                <c:pt idx="463">
                  <c:v>-2.35419403878003E-3</c:v>
                </c:pt>
                <c:pt idx="464">
                  <c:v>-2.0364398431610654E-3</c:v>
                </c:pt>
                <c:pt idx="465">
                  <c:v>-1.7116912977468827E-3</c:v>
                </c:pt>
                <c:pt idx="466">
                  <c:v>-1.3810637828565728E-3</c:v>
                </c:pt>
                <c:pt idx="467">
                  <c:v>-1.0456928706991126E-3</c:v>
                </c:pt>
                <c:pt idx="468">
                  <c:v>-7.067304251405568E-4</c:v>
                </c:pt>
                <c:pt idx="469">
                  <c:v>-3.6534064551615227E-4</c:v>
                </c:pt>
                <c:pt idx="470">
                  <c:v>-2.2696068074993035E-5</c:v>
                </c:pt>
                <c:pt idx="471">
                  <c:v>3.2002646120924457E-4</c:v>
                </c:pt>
                <c:pt idx="472">
                  <c:v>6.6164982862973226E-4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C20-459A-A5F4-0B3E2AC14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036064"/>
        <c:axId val="1"/>
      </c:scatterChart>
      <c:valAx>
        <c:axId val="307036064"/>
        <c:scaling>
          <c:orientation val="minMax"/>
          <c:max val="21000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50310559006208"/>
              <c:y val="0.843195266272189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89440993788817E-2"/>
              <c:y val="0.37278106508875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7036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043478260869565"/>
          <c:y val="0.92307692307692313"/>
          <c:w val="0.85248447204968947"/>
          <c:h val="5.91715976331360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-- O-C Diagram</a:t>
            </a:r>
          </a:p>
        </c:rich>
      </c:tx>
      <c:layout>
        <c:manualLayout>
          <c:xMode val="edge"/>
          <c:yMode val="edge"/>
          <c:x val="0.41517919635045619"/>
          <c:y val="3.3149171270718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404870031258771E-2"/>
          <c:y val="0.11049723756906077"/>
          <c:w val="0.8794655637694786"/>
          <c:h val="0.740331491712707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</c:f>
              <c:strCache>
                <c:ptCount val="1"/>
                <c:pt idx="0">
                  <c:v>Robb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(2)'!$D$21:$D$261</c:f>
                <c:numCache>
                  <c:formatCode>General</c:formatCode>
                  <c:ptCount val="24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  <c:pt idx="77">
                    <c:v>6.9999999999999999E-4</c:v>
                  </c:pt>
                  <c:pt idx="78">
                    <c:v>4.1000000000000003E-3</c:v>
                  </c:pt>
                  <c:pt idx="79">
                    <c:v>1.5E-3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5.8999999999999999E-3</c:v>
                  </c:pt>
                  <c:pt idx="85">
                    <c:v>2.7000000000000001E-3</c:v>
                  </c:pt>
                  <c:pt idx="86">
                    <c:v>4.0000000000000002E-4</c:v>
                  </c:pt>
                  <c:pt idx="87">
                    <c:v>4.0000000000000002E-4</c:v>
                  </c:pt>
                  <c:pt idx="88">
                    <c:v>2.0000000000000001E-4</c:v>
                  </c:pt>
                  <c:pt idx="89">
                    <c:v>2.9999999999999997E-4</c:v>
                  </c:pt>
                  <c:pt idx="90">
                    <c:v>2.9999999999999997E-4</c:v>
                  </c:pt>
                  <c:pt idx="91">
                    <c:v>5.0000000000000001E-4</c:v>
                  </c:pt>
                  <c:pt idx="92">
                    <c:v>2.0000000000000001E-4</c:v>
                  </c:pt>
                  <c:pt idx="93">
                    <c:v>5.9999999999999995E-4</c:v>
                  </c:pt>
                  <c:pt idx="94">
                    <c:v>1E-3</c:v>
                  </c:pt>
                  <c:pt idx="95">
                    <c:v>0</c:v>
                  </c:pt>
                  <c:pt idx="96">
                    <c:v>2.0000000000000001E-4</c:v>
                  </c:pt>
                  <c:pt idx="97">
                    <c:v>5.0000000000000001E-4</c:v>
                  </c:pt>
                  <c:pt idx="98">
                    <c:v>0</c:v>
                  </c:pt>
                  <c:pt idx="99">
                    <c:v>1E-4</c:v>
                  </c:pt>
                  <c:pt idx="100">
                    <c:v>2.0000000000000001E-4</c:v>
                  </c:pt>
                  <c:pt idx="101">
                    <c:v>2.0000000000000001E-4</c:v>
                  </c:pt>
                  <c:pt idx="102">
                    <c:v>1.6000000000000001E-3</c:v>
                  </c:pt>
                  <c:pt idx="103">
                    <c:v>2.9999999999999997E-4</c:v>
                  </c:pt>
                </c:numCache>
              </c:numRef>
            </c:plus>
            <c:minus>
              <c:numRef>
                <c:f>'A (2)'!$D$21:$D$261</c:f>
                <c:numCache>
                  <c:formatCode>General</c:formatCode>
                  <c:ptCount val="24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  <c:pt idx="77">
                    <c:v>6.9999999999999999E-4</c:v>
                  </c:pt>
                  <c:pt idx="78">
                    <c:v>4.1000000000000003E-3</c:v>
                  </c:pt>
                  <c:pt idx="79">
                    <c:v>1.5E-3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5.8999999999999999E-3</c:v>
                  </c:pt>
                  <c:pt idx="85">
                    <c:v>2.7000000000000001E-3</c:v>
                  </c:pt>
                  <c:pt idx="86">
                    <c:v>4.0000000000000002E-4</c:v>
                  </c:pt>
                  <c:pt idx="87">
                    <c:v>4.0000000000000002E-4</c:v>
                  </c:pt>
                  <c:pt idx="88">
                    <c:v>2.0000000000000001E-4</c:v>
                  </c:pt>
                  <c:pt idx="89">
                    <c:v>2.9999999999999997E-4</c:v>
                  </c:pt>
                  <c:pt idx="90">
                    <c:v>2.9999999999999997E-4</c:v>
                  </c:pt>
                  <c:pt idx="91">
                    <c:v>5.0000000000000001E-4</c:v>
                  </c:pt>
                  <c:pt idx="92">
                    <c:v>2.0000000000000001E-4</c:v>
                  </c:pt>
                  <c:pt idx="93">
                    <c:v>5.9999999999999995E-4</c:v>
                  </c:pt>
                  <c:pt idx="94">
                    <c:v>1E-3</c:v>
                  </c:pt>
                  <c:pt idx="95">
                    <c:v>0</c:v>
                  </c:pt>
                  <c:pt idx="96">
                    <c:v>2.0000000000000001E-4</c:v>
                  </c:pt>
                  <c:pt idx="97">
                    <c:v>5.0000000000000001E-4</c:v>
                  </c:pt>
                  <c:pt idx="98">
                    <c:v>0</c:v>
                  </c:pt>
                  <c:pt idx="99">
                    <c:v>1E-4</c:v>
                  </c:pt>
                  <c:pt idx="100">
                    <c:v>2.0000000000000001E-4</c:v>
                  </c:pt>
                  <c:pt idx="101">
                    <c:v>2.0000000000000001E-4</c:v>
                  </c:pt>
                  <c:pt idx="102">
                    <c:v>1.6000000000000001E-3</c:v>
                  </c:pt>
                  <c:pt idx="10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(2)'!$F$21:$F$519</c:f>
              <c:numCache>
                <c:formatCode>General</c:formatCode>
                <c:ptCount val="49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(2)'!$H$21:$H$519</c:f>
              <c:numCache>
                <c:formatCode>General</c:formatCode>
                <c:ptCount val="499"/>
                <c:pt idx="0">
                  <c:v>-2.7000000045518391E-3</c:v>
                </c:pt>
                <c:pt idx="1">
                  <c:v>1.9252499987487681E-3</c:v>
                </c:pt>
                <c:pt idx="2">
                  <c:v>-1.2445000902516767E-4</c:v>
                </c:pt>
                <c:pt idx="3">
                  <c:v>-2.3489000013796613E-3</c:v>
                </c:pt>
                <c:pt idx="4">
                  <c:v>1.7694999405648559E-4</c:v>
                </c:pt>
                <c:pt idx="5">
                  <c:v>5.2499992307275534E-5</c:v>
                </c:pt>
                <c:pt idx="10">
                  <c:v>6.0802999942097813E-3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48-4DB4-BAE3-C42B78B01095}"/>
            </c:ext>
          </c:extLst>
        </c:ser>
        <c:ser>
          <c:idx val="1"/>
          <c:order val="1"/>
          <c:tx>
            <c:strRef>
              <c:f>'A (2)'!$I$20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(2)'!$F$21:$F$519</c:f>
              <c:numCache>
                <c:formatCode>General</c:formatCode>
                <c:ptCount val="49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(2)'!$I$21:$I$519</c:f>
              <c:numCache>
                <c:formatCode>General</c:formatCode>
                <c:ptCount val="499"/>
                <c:pt idx="22">
                  <c:v>1.8925499971373938E-3</c:v>
                </c:pt>
                <c:pt idx="65">
                  <c:v>3.5116199993353803E-2</c:v>
                </c:pt>
                <c:pt idx="83">
                  <c:v>5.3502549999393523E-2</c:v>
                </c:pt>
                <c:pt idx="92">
                  <c:v>5.8000550001452211E-2</c:v>
                </c:pt>
                <c:pt idx="94">
                  <c:v>5.835444999684114E-2</c:v>
                </c:pt>
                <c:pt idx="96">
                  <c:v>6.40478028144571E-2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48-4DB4-BAE3-C42B78B01095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(2)'!$F$21:$F$519</c:f>
              <c:numCache>
                <c:formatCode>General</c:formatCode>
                <c:ptCount val="49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(2)'!$J$21:$J$519</c:f>
              <c:numCache>
                <c:formatCode>General</c:formatCode>
                <c:ptCount val="499"/>
                <c:pt idx="6">
                  <c:v>3.6132000022917055E-3</c:v>
                </c:pt>
                <c:pt idx="7">
                  <c:v>3.713199999765493E-3</c:v>
                </c:pt>
                <c:pt idx="8">
                  <c:v>2.9993499920237809E-3</c:v>
                </c:pt>
                <c:pt idx="9">
                  <c:v>5.3993499968782999E-3</c:v>
                </c:pt>
                <c:pt idx="11">
                  <c:v>3.5854999950970523E-3</c:v>
                </c:pt>
                <c:pt idx="12">
                  <c:v>3.785499997320585E-3</c:v>
                </c:pt>
                <c:pt idx="13">
                  <c:v>2.7913999947486445E-3</c:v>
                </c:pt>
                <c:pt idx="14">
                  <c:v>5.3913999945507385E-3</c:v>
                </c:pt>
                <c:pt idx="15">
                  <c:v>3.073499996389728E-3</c:v>
                </c:pt>
                <c:pt idx="16">
                  <c:v>8.0735000010463409E-3</c:v>
                </c:pt>
                <c:pt idx="17">
                  <c:v>-3.7940000038361177E-4</c:v>
                </c:pt>
                <c:pt idx="64">
                  <c:v>3.1552399996144231E-2</c:v>
                </c:pt>
                <c:pt idx="73">
                  <c:v>2.5757399998838082E-2</c:v>
                </c:pt>
                <c:pt idx="102">
                  <c:v>6.5864199998031836E-2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48-4DB4-BAE3-C42B78B01095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(2)'!$F$21:$F$519</c:f>
              <c:numCache>
                <c:formatCode>General</c:formatCode>
                <c:ptCount val="49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(2)'!$K$21:$K$519</c:f>
              <c:numCache>
                <c:formatCode>General</c:formatCode>
                <c:ptCount val="499"/>
                <c:pt idx="18">
                  <c:v>1.2060000153724104E-4</c:v>
                </c:pt>
                <c:pt idx="19">
                  <c:v>-5.0890000056824647E-3</c:v>
                </c:pt>
                <c:pt idx="20">
                  <c:v>-3.4160500072175637E-3</c:v>
                </c:pt>
                <c:pt idx="21">
                  <c:v>-2.58550004218705E-4</c:v>
                </c:pt>
                <c:pt idx="23">
                  <c:v>5.7229999947594479E-3</c:v>
                </c:pt>
                <c:pt idx="24">
                  <c:v>4.7285999971791171E-3</c:v>
                </c:pt>
                <c:pt idx="25">
                  <c:v>7.7802999949199148E-3</c:v>
                </c:pt>
                <c:pt idx="26">
                  <c:v>5.1852999968104996E-3</c:v>
                </c:pt>
                <c:pt idx="27">
                  <c:v>5.2419999992707744E-3</c:v>
                </c:pt>
                <c:pt idx="28">
                  <c:v>2.567249997809995E-3</c:v>
                </c:pt>
                <c:pt idx="29">
                  <c:v>3.2922999962465838E-3</c:v>
                </c:pt>
                <c:pt idx="30">
                  <c:v>4.4281500013312325E-3</c:v>
                </c:pt>
                <c:pt idx="31">
                  <c:v>3.993349993834272E-3</c:v>
                </c:pt>
                <c:pt idx="32">
                  <c:v>1.3798549996863585E-2</c:v>
                </c:pt>
                <c:pt idx="33">
                  <c:v>1.7019500010064803E-3</c:v>
                </c:pt>
                <c:pt idx="39">
                  <c:v>1.1164299998199567E-2</c:v>
                </c:pt>
                <c:pt idx="44">
                  <c:v>1.3745399999606889E-2</c:v>
                </c:pt>
                <c:pt idx="46">
                  <c:v>1.7535949999000877E-2</c:v>
                </c:pt>
                <c:pt idx="47">
                  <c:v>1.3325400002941024E-2</c:v>
                </c:pt>
                <c:pt idx="48">
                  <c:v>2.0145800001046155E-2</c:v>
                </c:pt>
                <c:pt idx="49">
                  <c:v>1.6773850002209656E-2</c:v>
                </c:pt>
                <c:pt idx="50">
                  <c:v>2.1424149992526509E-2</c:v>
                </c:pt>
                <c:pt idx="51">
                  <c:v>2.1499700000276789E-2</c:v>
                </c:pt>
                <c:pt idx="52">
                  <c:v>2.1229149991995655E-2</c:v>
                </c:pt>
                <c:pt idx="53">
                  <c:v>2.5593949998437893E-2</c:v>
                </c:pt>
                <c:pt idx="54">
                  <c:v>2.1846449999429751E-2</c:v>
                </c:pt>
                <c:pt idx="55">
                  <c:v>2.0171499993011821E-2</c:v>
                </c:pt>
                <c:pt idx="56">
                  <c:v>2.3375099990516901E-2</c:v>
                </c:pt>
                <c:pt idx="57">
                  <c:v>2.4601749995781574E-2</c:v>
                </c:pt>
                <c:pt idx="58">
                  <c:v>2.8779149994079489E-2</c:v>
                </c:pt>
                <c:pt idx="59">
                  <c:v>2.7228400002059061E-2</c:v>
                </c:pt>
                <c:pt idx="60">
                  <c:v>3.3931199999642558E-2</c:v>
                </c:pt>
                <c:pt idx="61">
                  <c:v>3.3086499992350582E-2</c:v>
                </c:pt>
                <c:pt idx="62">
                  <c:v>3.7120150002010632E-2</c:v>
                </c:pt>
                <c:pt idx="63">
                  <c:v>3.0624349994468503E-2</c:v>
                </c:pt>
                <c:pt idx="66">
                  <c:v>3.4094149996235501E-2</c:v>
                </c:pt>
                <c:pt idx="67">
                  <c:v>3.2173899999179412E-2</c:v>
                </c:pt>
                <c:pt idx="68">
                  <c:v>3.9350249993731268E-2</c:v>
                </c:pt>
                <c:pt idx="69">
                  <c:v>3.5426399997959379E-2</c:v>
                </c:pt>
                <c:pt idx="70">
                  <c:v>3.3778899996832479E-2</c:v>
                </c:pt>
                <c:pt idx="72">
                  <c:v>3.6857249993772712E-2</c:v>
                </c:pt>
                <c:pt idx="74">
                  <c:v>3.7536550000368152E-2</c:v>
                </c:pt>
                <c:pt idx="78">
                  <c:v>3.9731400000164285E-2</c:v>
                </c:pt>
                <c:pt idx="79">
                  <c:v>4.5648399995116051E-2</c:v>
                </c:pt>
                <c:pt idx="80">
                  <c:v>4.9586850000196137E-2</c:v>
                </c:pt>
                <c:pt idx="81">
                  <c:v>4.7076299997570459E-2</c:v>
                </c:pt>
                <c:pt idx="82">
                  <c:v>4.8026599994045682E-2</c:v>
                </c:pt>
                <c:pt idx="84">
                  <c:v>4.7177699998428579E-2</c:v>
                </c:pt>
                <c:pt idx="85">
                  <c:v>4.7680499992566183E-2</c:v>
                </c:pt>
                <c:pt idx="86">
                  <c:v>4.9645499995676801E-2</c:v>
                </c:pt>
                <c:pt idx="87">
                  <c:v>4.9945499995374121E-2</c:v>
                </c:pt>
                <c:pt idx="88">
                  <c:v>5.0545499994768761E-2</c:v>
                </c:pt>
                <c:pt idx="89">
                  <c:v>5.5838499996752944E-2</c:v>
                </c:pt>
                <c:pt idx="90">
                  <c:v>5.7783500000368804E-2</c:v>
                </c:pt>
                <c:pt idx="91">
                  <c:v>5.8783499996934552E-2</c:v>
                </c:pt>
                <c:pt idx="93">
                  <c:v>5.8780749997822568E-2</c:v>
                </c:pt>
                <c:pt idx="95">
                  <c:v>5.8522299994365312E-2</c:v>
                </c:pt>
                <c:pt idx="97">
                  <c:v>5.9274599996570032E-2</c:v>
                </c:pt>
                <c:pt idx="98">
                  <c:v>6.4834599994355813E-2</c:v>
                </c:pt>
                <c:pt idx="99">
                  <c:v>6.505049999395851E-2</c:v>
                </c:pt>
                <c:pt idx="100">
                  <c:v>6.5420499995525461E-2</c:v>
                </c:pt>
                <c:pt idx="101">
                  <c:v>6.5600499998254236E-2</c:v>
                </c:pt>
                <c:pt idx="103">
                  <c:v>7.9838799996650778E-2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48-4DB4-BAE3-C42B78B01095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(2)'!$F$21:$F$519</c:f>
              <c:numCache>
                <c:formatCode>General</c:formatCode>
                <c:ptCount val="49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(2)'!$L$21:$L$519</c:f>
              <c:numCache>
                <c:formatCode>General</c:formatCode>
                <c:ptCount val="499"/>
                <c:pt idx="71">
                  <c:v>3.8088900000730064E-2</c:v>
                </c:pt>
                <c:pt idx="75">
                  <c:v>4.0761600001133047E-2</c:v>
                </c:pt>
                <c:pt idx="76">
                  <c:v>4.4344149995595217E-2</c:v>
                </c:pt>
                <c:pt idx="77">
                  <c:v>4.5244149994687177E-2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48-4DB4-BAE3-C42B78B01095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(2)'!$F$21:$F$519</c:f>
              <c:numCache>
                <c:formatCode>General</c:formatCode>
                <c:ptCount val="49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(2)'!$M$21:$M$519</c:f>
              <c:numCache>
                <c:formatCode>General</c:formatCode>
                <c:ptCount val="4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48-4DB4-BAE3-C42B78B01095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8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(2)'!$F$21:$F$519</c:f>
              <c:numCache>
                <c:formatCode>General</c:formatCode>
                <c:ptCount val="49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(2)'!$N$21:$N$519</c:f>
              <c:numCache>
                <c:formatCode>General</c:formatCode>
                <c:ptCount val="499"/>
                <c:pt idx="35">
                  <c:v>9.4428000011248514E-3</c:v>
                </c:pt>
                <c:pt idx="36">
                  <c:v>1.2176449999969918E-2</c:v>
                </c:pt>
                <c:pt idx="37">
                  <c:v>1.4627550001023337E-2</c:v>
                </c:pt>
                <c:pt idx="38">
                  <c:v>1.1556999990716577E-2</c:v>
                </c:pt>
                <c:pt idx="40">
                  <c:v>1.1284099993645214E-2</c:v>
                </c:pt>
                <c:pt idx="41">
                  <c:v>1.4513549998810049E-2</c:v>
                </c:pt>
                <c:pt idx="42">
                  <c:v>1.2540799994894769E-2</c:v>
                </c:pt>
                <c:pt idx="43">
                  <c:v>1.1143599993374664E-2</c:v>
                </c:pt>
                <c:pt idx="45">
                  <c:v>1.6771649992733728E-2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48-4DB4-BAE3-C42B78B01095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(2)'!$F$21:$F$519</c:f>
              <c:numCache>
                <c:formatCode>General</c:formatCode>
                <c:ptCount val="499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(2)'!$O$21:$O$519</c:f>
              <c:numCache>
                <c:formatCode>General</c:formatCode>
                <c:ptCount val="499"/>
                <c:pt idx="0">
                  <c:v>-4.2439659203451399E-2</c:v>
                </c:pt>
                <c:pt idx="1">
                  <c:v>-4.2429828898826745E-2</c:v>
                </c:pt>
                <c:pt idx="2">
                  <c:v>-4.241803253327716E-2</c:v>
                </c:pt>
                <c:pt idx="3">
                  <c:v>-4.2396405863102928E-2</c:v>
                </c:pt>
                <c:pt idx="4">
                  <c:v>-4.2362982827379103E-2</c:v>
                </c:pt>
                <c:pt idx="5">
                  <c:v>-4.2341356157204871E-2</c:v>
                </c:pt>
                <c:pt idx="6">
                  <c:v>-3.40563754195473E-2</c:v>
                </c:pt>
                <c:pt idx="7">
                  <c:v>-3.40563754195473E-2</c:v>
                </c:pt>
                <c:pt idx="8">
                  <c:v>-3.3617943833287769E-2</c:v>
                </c:pt>
                <c:pt idx="9">
                  <c:v>-3.3617943833287769E-2</c:v>
                </c:pt>
                <c:pt idx="10">
                  <c:v>-3.3383982583221034E-2</c:v>
                </c:pt>
                <c:pt idx="11">
                  <c:v>-3.3179512247028246E-2</c:v>
                </c:pt>
                <c:pt idx="12">
                  <c:v>-3.3179512247028246E-2</c:v>
                </c:pt>
                <c:pt idx="13">
                  <c:v>-3.0981456132955831E-2</c:v>
                </c:pt>
                <c:pt idx="14">
                  <c:v>-3.0981456132955831E-2</c:v>
                </c:pt>
                <c:pt idx="15">
                  <c:v>-2.9719245019150381E-2</c:v>
                </c:pt>
                <c:pt idx="16">
                  <c:v>-2.9719245019150381E-2</c:v>
                </c:pt>
                <c:pt idx="17">
                  <c:v>-2.1969032853073937E-2</c:v>
                </c:pt>
                <c:pt idx="22">
                  <c:v>5.4358903795337712E-3</c:v>
                </c:pt>
                <c:pt idx="23">
                  <c:v>1.3514434720073625E-2</c:v>
                </c:pt>
                <c:pt idx="24">
                  <c:v>1.3734633543665851E-2</c:v>
                </c:pt>
                <c:pt idx="25">
                  <c:v>1.3801479615113493E-2</c:v>
                </c:pt>
                <c:pt idx="26">
                  <c:v>1.3998085707606557E-2</c:v>
                </c:pt>
                <c:pt idx="27">
                  <c:v>1.4261537871547256E-2</c:v>
                </c:pt>
                <c:pt idx="28">
                  <c:v>1.427136817617191E-2</c:v>
                </c:pt>
                <c:pt idx="29">
                  <c:v>1.4273334237096841E-2</c:v>
                </c:pt>
                <c:pt idx="30">
                  <c:v>1.4699969457806779E-2</c:v>
                </c:pt>
                <c:pt idx="33">
                  <c:v>1.7601875383004353E-2</c:v>
                </c:pt>
                <c:pt idx="34">
                  <c:v>-2.3547477461949906E-2</c:v>
                </c:pt>
                <c:pt idx="35">
                  <c:v>1.8225116696207355E-2</c:v>
                </c:pt>
                <c:pt idx="36">
                  <c:v>1.856524523622035E-2</c:v>
                </c:pt>
                <c:pt idx="37">
                  <c:v>1.8608498576568828E-2</c:v>
                </c:pt>
                <c:pt idx="38">
                  <c:v>1.8783477998887646E-2</c:v>
                </c:pt>
                <c:pt idx="40">
                  <c:v>2.1815143945130636E-2</c:v>
                </c:pt>
                <c:pt idx="41">
                  <c:v>2.199012336744946E-2</c:v>
                </c:pt>
                <c:pt idx="42">
                  <c:v>2.2078596109071341E-2</c:v>
                </c:pt>
                <c:pt idx="43">
                  <c:v>2.2188695520867455E-2</c:v>
                </c:pt>
                <c:pt idx="45">
                  <c:v>2.2308625237288229E-2</c:v>
                </c:pt>
                <c:pt idx="53">
                  <c:v>2.9083671184599091E-2</c:v>
                </c:pt>
                <c:pt idx="55">
                  <c:v>2.9183940291770558E-2</c:v>
                </c:pt>
                <c:pt idx="56">
                  <c:v>2.9325496678365551E-2</c:v>
                </c:pt>
                <c:pt idx="57">
                  <c:v>2.9390376688888262E-2</c:v>
                </c:pt>
                <c:pt idx="58">
                  <c:v>3.2433839000680836E-2</c:v>
                </c:pt>
                <c:pt idx="59">
                  <c:v>3.3387378549272179E-2</c:v>
                </c:pt>
                <c:pt idx="60">
                  <c:v>3.3497477961068292E-2</c:v>
                </c:pt>
                <c:pt idx="61">
                  <c:v>3.3705880419110948E-2</c:v>
                </c:pt>
                <c:pt idx="62">
                  <c:v>3.4046008959123936E-2</c:v>
                </c:pt>
                <c:pt idx="63">
                  <c:v>3.4211158076818113E-2</c:v>
                </c:pt>
                <c:pt idx="64">
                  <c:v>3.4331087793238874E-2</c:v>
                </c:pt>
                <c:pt idx="65">
                  <c:v>3.6839781533450328E-2</c:v>
                </c:pt>
                <c:pt idx="66">
                  <c:v>3.6955779128021241E-2</c:v>
                </c:pt>
                <c:pt idx="67">
                  <c:v>3.7142554915889636E-2</c:v>
                </c:pt>
                <c:pt idx="68">
                  <c:v>3.7195638560862762E-2</c:v>
                </c:pt>
                <c:pt idx="69">
                  <c:v>3.7240857962136165E-2</c:v>
                </c:pt>
                <c:pt idx="70">
                  <c:v>3.7339161008382707E-2</c:v>
                </c:pt>
                <c:pt idx="71">
                  <c:v>3.7339161008382707E-2</c:v>
                </c:pt>
                <c:pt idx="72">
                  <c:v>3.7470887090353053E-2</c:v>
                </c:pt>
                <c:pt idx="73">
                  <c:v>3.845981573559315E-2</c:v>
                </c:pt>
                <c:pt idx="74">
                  <c:v>3.862299879236239E-2</c:v>
                </c:pt>
                <c:pt idx="75">
                  <c:v>4.0984237963204037E-2</c:v>
                </c:pt>
                <c:pt idx="76">
                  <c:v>4.128111316286856E-2</c:v>
                </c:pt>
                <c:pt idx="77">
                  <c:v>4.128111316286856E-2</c:v>
                </c:pt>
                <c:pt idx="78">
                  <c:v>4.1369585904490441E-2</c:v>
                </c:pt>
                <c:pt idx="79">
                  <c:v>4.2038046618966846E-2</c:v>
                </c:pt>
                <c:pt idx="80">
                  <c:v>4.4532977932703791E-2</c:v>
                </c:pt>
                <c:pt idx="81">
                  <c:v>4.4707957355022615E-2</c:v>
                </c:pt>
                <c:pt idx="82">
                  <c:v>4.5112965905558314E-2</c:v>
                </c:pt>
                <c:pt idx="83">
                  <c:v>4.5150321063131993E-2</c:v>
                </c:pt>
                <c:pt idx="84">
                  <c:v>4.5156219245906792E-2</c:v>
                </c:pt>
                <c:pt idx="85">
                  <c:v>4.5266318657702906E-2</c:v>
                </c:pt>
                <c:pt idx="86">
                  <c:v>4.5462924750195963E-2</c:v>
                </c:pt>
                <c:pt idx="87">
                  <c:v>4.5462924750195963E-2</c:v>
                </c:pt>
                <c:pt idx="88">
                  <c:v>4.5462924750195963E-2</c:v>
                </c:pt>
                <c:pt idx="89">
                  <c:v>4.8726585885580764E-2</c:v>
                </c:pt>
                <c:pt idx="90">
                  <c:v>4.8923191978073821E-2</c:v>
                </c:pt>
                <c:pt idx="91">
                  <c:v>4.8923191978073821E-2</c:v>
                </c:pt>
                <c:pt idx="92">
                  <c:v>4.9003800475995979E-2</c:v>
                </c:pt>
                <c:pt idx="93">
                  <c:v>4.9011664719695702E-2</c:v>
                </c:pt>
                <c:pt idx="94">
                  <c:v>4.9157153228140571E-2</c:v>
                </c:pt>
                <c:pt idx="95">
                  <c:v>5.0842067440806105E-2</c:v>
                </c:pt>
                <c:pt idx="96">
                  <c:v>5.3010632641004557E-2</c:v>
                </c:pt>
                <c:pt idx="97">
                  <c:v>5.3291779353269633E-2</c:v>
                </c:pt>
                <c:pt idx="98">
                  <c:v>5.3291779353269633E-2</c:v>
                </c:pt>
                <c:pt idx="99">
                  <c:v>5.3916986727397559E-2</c:v>
                </c:pt>
                <c:pt idx="100">
                  <c:v>5.3916986727397559E-2</c:v>
                </c:pt>
                <c:pt idx="101">
                  <c:v>5.3916986727397559E-2</c:v>
                </c:pt>
                <c:pt idx="102">
                  <c:v>5.4455687420828555E-2</c:v>
                </c:pt>
                <c:pt idx="103">
                  <c:v>6.1321172170686222E-2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48-4DB4-BAE3-C42B78B01095}"/>
            </c:ext>
          </c:extLst>
        </c:ser>
        <c:ser>
          <c:idx val="8"/>
          <c:order val="8"/>
          <c:tx>
            <c:strRef>
              <c:f>'A (2)'!$Y$1</c:f>
              <c:strCache>
                <c:ptCount val="1"/>
                <c:pt idx="0">
                  <c:v>Sin. Fit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(2)'!$X$2:$X$24</c:f>
              <c:numCache>
                <c:formatCode>General</c:formatCode>
                <c:ptCount val="23"/>
                <c:pt idx="0">
                  <c:v>-4000</c:v>
                </c:pt>
                <c:pt idx="1">
                  <c:v>-3900</c:v>
                </c:pt>
                <c:pt idx="2">
                  <c:v>-3800</c:v>
                </c:pt>
                <c:pt idx="3">
                  <c:v>-3700</c:v>
                </c:pt>
                <c:pt idx="4">
                  <c:v>-3600</c:v>
                </c:pt>
                <c:pt idx="5">
                  <c:v>-3500</c:v>
                </c:pt>
                <c:pt idx="6">
                  <c:v>-3400</c:v>
                </c:pt>
                <c:pt idx="7">
                  <c:v>-3300</c:v>
                </c:pt>
                <c:pt idx="8">
                  <c:v>-3200</c:v>
                </c:pt>
                <c:pt idx="9">
                  <c:v>-3100</c:v>
                </c:pt>
                <c:pt idx="10">
                  <c:v>-3000</c:v>
                </c:pt>
                <c:pt idx="11">
                  <c:v>-2900</c:v>
                </c:pt>
                <c:pt idx="12">
                  <c:v>-2800</c:v>
                </c:pt>
                <c:pt idx="13">
                  <c:v>-2700</c:v>
                </c:pt>
                <c:pt idx="14">
                  <c:v>-2600</c:v>
                </c:pt>
                <c:pt idx="15">
                  <c:v>-2500</c:v>
                </c:pt>
                <c:pt idx="16">
                  <c:v>-2400</c:v>
                </c:pt>
                <c:pt idx="17">
                  <c:v>-2300</c:v>
                </c:pt>
                <c:pt idx="18">
                  <c:v>-2200</c:v>
                </c:pt>
                <c:pt idx="19">
                  <c:v>-2100</c:v>
                </c:pt>
                <c:pt idx="20">
                  <c:v>-2000</c:v>
                </c:pt>
                <c:pt idx="21">
                  <c:v>-1900</c:v>
                </c:pt>
                <c:pt idx="22">
                  <c:v>-1800</c:v>
                </c:pt>
              </c:numCache>
            </c:numRef>
          </c:xVal>
          <c:yVal>
            <c:numRef>
              <c:f>'A (2)'!$Y$2:$Y$24</c:f>
              <c:numCache>
                <c:formatCode>General</c:formatCode>
                <c:ptCount val="23"/>
                <c:pt idx="0">
                  <c:v>-3.8659051881903303E-3</c:v>
                </c:pt>
                <c:pt idx="1">
                  <c:v>-4.1164569547609371E-3</c:v>
                </c:pt>
                <c:pt idx="2">
                  <c:v>-4.352870351393809E-3</c:v>
                </c:pt>
                <c:pt idx="3">
                  <c:v>-4.574333393390315E-3</c:v>
                </c:pt>
                <c:pt idx="4">
                  <c:v>-4.780085444492212E-3</c:v>
                </c:pt>
                <c:pt idx="5">
                  <c:v>-4.969419829360517E-3</c:v>
                </c:pt>
                <c:pt idx="6">
                  <c:v>-5.1416862607203666E-3</c:v>
                </c:pt>
                <c:pt idx="7">
                  <c:v>-5.2962930728356209E-3</c:v>
                </c:pt>
                <c:pt idx="8">
                  <c:v>-5.4327092536421194E-3</c:v>
                </c:pt>
                <c:pt idx="9">
                  <c:v>-5.550466268560021E-3</c:v>
                </c:pt>
                <c:pt idx="10">
                  <c:v>-5.6491596697211778E-3</c:v>
                </c:pt>
                <c:pt idx="11">
                  <c:v>-5.7284504850844964E-3</c:v>
                </c:pt>
                <c:pt idx="12">
                  <c:v>-5.7880663826682284E-3</c:v>
                </c:pt>
                <c:pt idx="13">
                  <c:v>-5.8278026059005285E-3</c:v>
                </c:pt>
                <c:pt idx="14">
                  <c:v>-5.8475226768757204E-3</c:v>
                </c:pt>
                <c:pt idx="15">
                  <c:v>-5.8471588651008797E-3</c:v>
                </c:pt>
                <c:pt idx="16">
                  <c:v>-5.8267124201227712E-3</c:v>
                </c:pt>
                <c:pt idx="17">
                  <c:v>-5.7862535672361529E-3</c:v>
                </c:pt>
                <c:pt idx="18">
                  <c:v>-5.7259212662882078E-3</c:v>
                </c:pt>
                <c:pt idx="19">
                  <c:v>-5.6459227344074926E-3</c:v>
                </c:pt>
                <c:pt idx="20">
                  <c:v>-5.546532734296652E-3</c:v>
                </c:pt>
                <c:pt idx="21">
                  <c:v>-5.4280926305333111E-3</c:v>
                </c:pt>
                <c:pt idx="22">
                  <c:v>-5.2910092171203904E-3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48-4DB4-BAE3-C42B78B01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293384"/>
        <c:axId val="1"/>
      </c:scatterChart>
      <c:valAx>
        <c:axId val="514293384"/>
        <c:scaling>
          <c:orientation val="minMax"/>
          <c:max val="16000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29338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0773965754280705E-2"/>
          <c:y val="0.92265193370165743"/>
          <c:w val="0.97619188226471687"/>
          <c:h val="0.9779005524861877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13a.  V829 Her - [47680.891, 0.3581499]</a:t>
            </a:r>
          </a:p>
        </c:rich>
      </c:tx>
      <c:layout>
        <c:manualLayout>
          <c:xMode val="edge"/>
          <c:yMode val="edge"/>
          <c:x val="0.18297872340425531"/>
          <c:y val="1.83150183150183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872340425531917E-2"/>
          <c:y val="0.13553162034834432"/>
          <c:w val="0.85319148936170208"/>
          <c:h val="0.736266370000465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(2)'!$G$20</c:f>
              <c:strCache>
                <c:ptCount val="1"/>
                <c:pt idx="0">
                  <c:v>O-C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(2)'!$G$21:$G$997</c:f>
              <c:numCache>
                <c:formatCode>General</c:formatCode>
                <c:ptCount val="977"/>
                <c:pt idx="0">
                  <c:v>-2.7000000045518391E-3</c:v>
                </c:pt>
                <c:pt idx="1">
                  <c:v>1.9252499987487681E-3</c:v>
                </c:pt>
                <c:pt idx="2">
                  <c:v>-1.2445000902516767E-4</c:v>
                </c:pt>
                <c:pt idx="3">
                  <c:v>-2.3489000013796613E-3</c:v>
                </c:pt>
                <c:pt idx="4">
                  <c:v>1.7694999405648559E-4</c:v>
                </c:pt>
                <c:pt idx="5">
                  <c:v>5.2499992307275534E-5</c:v>
                </c:pt>
                <c:pt idx="6">
                  <c:v>3.6132000022917055E-3</c:v>
                </c:pt>
                <c:pt idx="7">
                  <c:v>3.713199999765493E-3</c:v>
                </c:pt>
                <c:pt idx="8">
                  <c:v>2.9993499920237809E-3</c:v>
                </c:pt>
                <c:pt idx="9">
                  <c:v>5.3993499968782999E-3</c:v>
                </c:pt>
                <c:pt idx="10">
                  <c:v>6.0802999942097813E-3</c:v>
                </c:pt>
                <c:pt idx="11">
                  <c:v>3.5854999950970523E-3</c:v>
                </c:pt>
                <c:pt idx="12">
                  <c:v>3.785499997320585E-3</c:v>
                </c:pt>
                <c:pt idx="13">
                  <c:v>2.7913999947486445E-3</c:v>
                </c:pt>
                <c:pt idx="14">
                  <c:v>5.3913999945507385E-3</c:v>
                </c:pt>
                <c:pt idx="15">
                  <c:v>3.073499996389728E-3</c:v>
                </c:pt>
                <c:pt idx="16">
                  <c:v>8.0735000010463409E-3</c:v>
                </c:pt>
                <c:pt idx="17">
                  <c:v>-3.7940000038361177E-4</c:v>
                </c:pt>
                <c:pt idx="18">
                  <c:v>1.2060000153724104E-4</c:v>
                </c:pt>
                <c:pt idx="19">
                  <c:v>-5.0890000056824647E-3</c:v>
                </c:pt>
                <c:pt idx="20">
                  <c:v>-3.4160500072175637E-3</c:v>
                </c:pt>
                <c:pt idx="21">
                  <c:v>-2.58550004218705E-4</c:v>
                </c:pt>
                <c:pt idx="22">
                  <c:v>1.8925499971373938E-3</c:v>
                </c:pt>
                <c:pt idx="23">
                  <c:v>5.7229999947594479E-3</c:v>
                </c:pt>
                <c:pt idx="24">
                  <c:v>4.7285999971791171E-3</c:v>
                </c:pt>
                <c:pt idx="25">
                  <c:v>7.7802999949199148E-3</c:v>
                </c:pt>
                <c:pt idx="26">
                  <c:v>5.1852999968104996E-3</c:v>
                </c:pt>
                <c:pt idx="27">
                  <c:v>5.2419999992707744E-3</c:v>
                </c:pt>
                <c:pt idx="28">
                  <c:v>2.567249997809995E-3</c:v>
                </c:pt>
                <c:pt idx="29">
                  <c:v>3.2922999962465838E-3</c:v>
                </c:pt>
                <c:pt idx="30">
                  <c:v>4.4281500013312325E-3</c:v>
                </c:pt>
                <c:pt idx="31">
                  <c:v>3.993349993834272E-3</c:v>
                </c:pt>
                <c:pt idx="32">
                  <c:v>1.3798549996863585E-2</c:v>
                </c:pt>
                <c:pt idx="33">
                  <c:v>1.7019500010064803E-3</c:v>
                </c:pt>
                <c:pt idx="35">
                  <c:v>9.4428000011248514E-3</c:v>
                </c:pt>
                <c:pt idx="36">
                  <c:v>1.2176449999969918E-2</c:v>
                </c:pt>
                <c:pt idx="37">
                  <c:v>1.4627550001023337E-2</c:v>
                </c:pt>
                <c:pt idx="38">
                  <c:v>1.1556999990716577E-2</c:v>
                </c:pt>
                <c:pt idx="39">
                  <c:v>1.1164299998199567E-2</c:v>
                </c:pt>
                <c:pt idx="40">
                  <c:v>1.1284099993645214E-2</c:v>
                </c:pt>
                <c:pt idx="41">
                  <c:v>1.4513549998810049E-2</c:v>
                </c:pt>
                <c:pt idx="42">
                  <c:v>1.2540799994894769E-2</c:v>
                </c:pt>
                <c:pt idx="43">
                  <c:v>1.1143599993374664E-2</c:v>
                </c:pt>
                <c:pt idx="44">
                  <c:v>1.3745399999606889E-2</c:v>
                </c:pt>
                <c:pt idx="45">
                  <c:v>1.6771649992733728E-2</c:v>
                </c:pt>
                <c:pt idx="46">
                  <c:v>1.7535949999000877E-2</c:v>
                </c:pt>
                <c:pt idx="47">
                  <c:v>1.3325400002941024E-2</c:v>
                </c:pt>
                <c:pt idx="48">
                  <c:v>2.0145800001046155E-2</c:v>
                </c:pt>
                <c:pt idx="49">
                  <c:v>1.6773850002209656E-2</c:v>
                </c:pt>
                <c:pt idx="50">
                  <c:v>2.1424149992526509E-2</c:v>
                </c:pt>
                <c:pt idx="51">
                  <c:v>2.1499700000276789E-2</c:v>
                </c:pt>
                <c:pt idx="52">
                  <c:v>2.1229149991995655E-2</c:v>
                </c:pt>
                <c:pt idx="53">
                  <c:v>2.5593949998437893E-2</c:v>
                </c:pt>
                <c:pt idx="54">
                  <c:v>2.1846449999429751E-2</c:v>
                </c:pt>
                <c:pt idx="55">
                  <c:v>2.0171499993011821E-2</c:v>
                </c:pt>
                <c:pt idx="56">
                  <c:v>2.3375099990516901E-2</c:v>
                </c:pt>
                <c:pt idx="57">
                  <c:v>2.4601749995781574E-2</c:v>
                </c:pt>
                <c:pt idx="58">
                  <c:v>2.8779149994079489E-2</c:v>
                </c:pt>
                <c:pt idx="59">
                  <c:v>2.7228400002059061E-2</c:v>
                </c:pt>
                <c:pt idx="60">
                  <c:v>3.3931199999642558E-2</c:v>
                </c:pt>
                <c:pt idx="61">
                  <c:v>3.3086499992350582E-2</c:v>
                </c:pt>
                <c:pt idx="62">
                  <c:v>3.7120150002010632E-2</c:v>
                </c:pt>
                <c:pt idx="63">
                  <c:v>3.0624349994468503E-2</c:v>
                </c:pt>
                <c:pt idx="64">
                  <c:v>3.1552399996144231E-2</c:v>
                </c:pt>
                <c:pt idx="65">
                  <c:v>3.5116199993353803E-2</c:v>
                </c:pt>
                <c:pt idx="66">
                  <c:v>3.4094149996235501E-2</c:v>
                </c:pt>
                <c:pt idx="67">
                  <c:v>3.2173899999179412E-2</c:v>
                </c:pt>
                <c:pt idx="68">
                  <c:v>3.9350249993731268E-2</c:v>
                </c:pt>
                <c:pt idx="69">
                  <c:v>3.5426399997959379E-2</c:v>
                </c:pt>
                <c:pt idx="70">
                  <c:v>3.3778899996832479E-2</c:v>
                </c:pt>
                <c:pt idx="71">
                  <c:v>3.8088900000730064E-2</c:v>
                </c:pt>
                <c:pt idx="72">
                  <c:v>3.6857249993772712E-2</c:v>
                </c:pt>
                <c:pt idx="73">
                  <c:v>2.5757399998838082E-2</c:v>
                </c:pt>
                <c:pt idx="74">
                  <c:v>3.7536550000368152E-2</c:v>
                </c:pt>
                <c:pt idx="75">
                  <c:v>4.0761600001133047E-2</c:v>
                </c:pt>
                <c:pt idx="76">
                  <c:v>4.4344149995595217E-2</c:v>
                </c:pt>
                <c:pt idx="77">
                  <c:v>4.5244149994687177E-2</c:v>
                </c:pt>
                <c:pt idx="78">
                  <c:v>3.9731400000164285E-2</c:v>
                </c:pt>
                <c:pt idx="79">
                  <c:v>4.5648399995116051E-2</c:v>
                </c:pt>
                <c:pt idx="80">
                  <c:v>4.9586850000196137E-2</c:v>
                </c:pt>
                <c:pt idx="81">
                  <c:v>4.7076299997570459E-2</c:v>
                </c:pt>
                <c:pt idx="82">
                  <c:v>4.8026599994045682E-2</c:v>
                </c:pt>
                <c:pt idx="83">
                  <c:v>5.3502549999393523E-2</c:v>
                </c:pt>
                <c:pt idx="84">
                  <c:v>4.7177699998428579E-2</c:v>
                </c:pt>
                <c:pt idx="85">
                  <c:v>4.7680499992566183E-2</c:v>
                </c:pt>
                <c:pt idx="86">
                  <c:v>4.9645499995676801E-2</c:v>
                </c:pt>
                <c:pt idx="87">
                  <c:v>4.9945499995374121E-2</c:v>
                </c:pt>
                <c:pt idx="88">
                  <c:v>5.0545499994768761E-2</c:v>
                </c:pt>
                <c:pt idx="89">
                  <c:v>5.5838499996752944E-2</c:v>
                </c:pt>
                <c:pt idx="90">
                  <c:v>5.7783500000368804E-2</c:v>
                </c:pt>
                <c:pt idx="91">
                  <c:v>5.8783499996934552E-2</c:v>
                </c:pt>
                <c:pt idx="92">
                  <c:v>5.8000550001452211E-2</c:v>
                </c:pt>
                <c:pt idx="93">
                  <c:v>5.8780749997822568E-2</c:v>
                </c:pt>
                <c:pt idx="94">
                  <c:v>5.835444999684114E-2</c:v>
                </c:pt>
                <c:pt idx="95">
                  <c:v>5.8522299994365312E-2</c:v>
                </c:pt>
                <c:pt idx="96">
                  <c:v>6.40478028144571E-2</c:v>
                </c:pt>
                <c:pt idx="97">
                  <c:v>5.9274599996570032E-2</c:v>
                </c:pt>
                <c:pt idx="98">
                  <c:v>6.4834599994355813E-2</c:v>
                </c:pt>
                <c:pt idx="99">
                  <c:v>6.505049999395851E-2</c:v>
                </c:pt>
                <c:pt idx="100">
                  <c:v>6.5420499995525461E-2</c:v>
                </c:pt>
                <c:pt idx="101">
                  <c:v>6.5600499998254236E-2</c:v>
                </c:pt>
                <c:pt idx="102">
                  <c:v>6.5864199998031836E-2</c:v>
                </c:pt>
                <c:pt idx="103">
                  <c:v>7.9838799996650778E-2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E3-49FD-AE63-41D1CCC56821}"/>
            </c:ext>
          </c:extLst>
        </c:ser>
        <c:ser>
          <c:idx val="8"/>
          <c:order val="1"/>
          <c:tx>
            <c:strRef>
              <c:f>'A (2)'!$Y$1</c:f>
              <c:strCache>
                <c:ptCount val="1"/>
                <c:pt idx="0">
                  <c:v>Sin.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(2)'!$X$2:$X$997</c:f>
              <c:numCache>
                <c:formatCode>General</c:formatCode>
                <c:ptCount val="996"/>
                <c:pt idx="0">
                  <c:v>-4000</c:v>
                </c:pt>
                <c:pt idx="1">
                  <c:v>-3900</c:v>
                </c:pt>
                <c:pt idx="2">
                  <c:v>-3800</c:v>
                </c:pt>
                <c:pt idx="3">
                  <c:v>-3700</c:v>
                </c:pt>
                <c:pt idx="4">
                  <c:v>-3600</c:v>
                </c:pt>
                <c:pt idx="5">
                  <c:v>-3500</c:v>
                </c:pt>
                <c:pt idx="6">
                  <c:v>-3400</c:v>
                </c:pt>
                <c:pt idx="7">
                  <c:v>-3300</c:v>
                </c:pt>
                <c:pt idx="8">
                  <c:v>-3200</c:v>
                </c:pt>
                <c:pt idx="9">
                  <c:v>-3100</c:v>
                </c:pt>
                <c:pt idx="10">
                  <c:v>-3000</c:v>
                </c:pt>
                <c:pt idx="11">
                  <c:v>-2900</c:v>
                </c:pt>
                <c:pt idx="12">
                  <c:v>-2800</c:v>
                </c:pt>
                <c:pt idx="13">
                  <c:v>-2700</c:v>
                </c:pt>
                <c:pt idx="14">
                  <c:v>-2600</c:v>
                </c:pt>
                <c:pt idx="15">
                  <c:v>-2500</c:v>
                </c:pt>
                <c:pt idx="16">
                  <c:v>-2400</c:v>
                </c:pt>
                <c:pt idx="17">
                  <c:v>-2300</c:v>
                </c:pt>
                <c:pt idx="18">
                  <c:v>-2200</c:v>
                </c:pt>
                <c:pt idx="19">
                  <c:v>-2100</c:v>
                </c:pt>
                <c:pt idx="20">
                  <c:v>-2000</c:v>
                </c:pt>
                <c:pt idx="21">
                  <c:v>-1900</c:v>
                </c:pt>
                <c:pt idx="22">
                  <c:v>-1800</c:v>
                </c:pt>
                <c:pt idx="23">
                  <c:v>-1700</c:v>
                </c:pt>
                <c:pt idx="24">
                  <c:v>-1600</c:v>
                </c:pt>
                <c:pt idx="25">
                  <c:v>-1500</c:v>
                </c:pt>
                <c:pt idx="26">
                  <c:v>-1400</c:v>
                </c:pt>
                <c:pt idx="27">
                  <c:v>-1300</c:v>
                </c:pt>
                <c:pt idx="28">
                  <c:v>-1200</c:v>
                </c:pt>
                <c:pt idx="29">
                  <c:v>-1100</c:v>
                </c:pt>
                <c:pt idx="30">
                  <c:v>-1000</c:v>
                </c:pt>
                <c:pt idx="31">
                  <c:v>-900</c:v>
                </c:pt>
                <c:pt idx="32">
                  <c:v>-800</c:v>
                </c:pt>
                <c:pt idx="33">
                  <c:v>-700</c:v>
                </c:pt>
                <c:pt idx="34">
                  <c:v>-600</c:v>
                </c:pt>
                <c:pt idx="35">
                  <c:v>-500</c:v>
                </c:pt>
                <c:pt idx="36">
                  <c:v>-400</c:v>
                </c:pt>
                <c:pt idx="37">
                  <c:v>-300</c:v>
                </c:pt>
                <c:pt idx="38">
                  <c:v>-200</c:v>
                </c:pt>
                <c:pt idx="39">
                  <c:v>-100</c:v>
                </c:pt>
                <c:pt idx="40">
                  <c:v>0</c:v>
                </c:pt>
                <c:pt idx="41">
                  <c:v>100</c:v>
                </c:pt>
                <c:pt idx="42">
                  <c:v>200</c:v>
                </c:pt>
                <c:pt idx="43">
                  <c:v>300</c:v>
                </c:pt>
                <c:pt idx="44">
                  <c:v>400</c:v>
                </c:pt>
                <c:pt idx="45">
                  <c:v>500</c:v>
                </c:pt>
                <c:pt idx="46">
                  <c:v>600</c:v>
                </c:pt>
                <c:pt idx="47">
                  <c:v>700</c:v>
                </c:pt>
                <c:pt idx="48">
                  <c:v>800</c:v>
                </c:pt>
                <c:pt idx="49">
                  <c:v>900</c:v>
                </c:pt>
                <c:pt idx="50">
                  <c:v>1000</c:v>
                </c:pt>
                <c:pt idx="51">
                  <c:v>1100</c:v>
                </c:pt>
                <c:pt idx="52">
                  <c:v>1200</c:v>
                </c:pt>
                <c:pt idx="53">
                  <c:v>1300</c:v>
                </c:pt>
                <c:pt idx="54">
                  <c:v>1400</c:v>
                </c:pt>
                <c:pt idx="55">
                  <c:v>1500</c:v>
                </c:pt>
                <c:pt idx="56">
                  <c:v>1600</c:v>
                </c:pt>
                <c:pt idx="57">
                  <c:v>1700</c:v>
                </c:pt>
                <c:pt idx="58">
                  <c:v>1800</c:v>
                </c:pt>
                <c:pt idx="59">
                  <c:v>1900</c:v>
                </c:pt>
                <c:pt idx="60">
                  <c:v>2000</c:v>
                </c:pt>
                <c:pt idx="61">
                  <c:v>2100</c:v>
                </c:pt>
                <c:pt idx="62">
                  <c:v>2200</c:v>
                </c:pt>
                <c:pt idx="63">
                  <c:v>2300</c:v>
                </c:pt>
                <c:pt idx="64">
                  <c:v>2400</c:v>
                </c:pt>
                <c:pt idx="65">
                  <c:v>2500</c:v>
                </c:pt>
                <c:pt idx="66">
                  <c:v>2600</c:v>
                </c:pt>
                <c:pt idx="67">
                  <c:v>2700</c:v>
                </c:pt>
                <c:pt idx="68">
                  <c:v>2800</c:v>
                </c:pt>
                <c:pt idx="69">
                  <c:v>2900</c:v>
                </c:pt>
                <c:pt idx="70">
                  <c:v>3000</c:v>
                </c:pt>
                <c:pt idx="71">
                  <c:v>3100</c:v>
                </c:pt>
                <c:pt idx="72">
                  <c:v>3200</c:v>
                </c:pt>
                <c:pt idx="73">
                  <c:v>3300</c:v>
                </c:pt>
                <c:pt idx="74">
                  <c:v>3400</c:v>
                </c:pt>
                <c:pt idx="75">
                  <c:v>3500</c:v>
                </c:pt>
                <c:pt idx="76">
                  <c:v>3600</c:v>
                </c:pt>
                <c:pt idx="77">
                  <c:v>3700</c:v>
                </c:pt>
                <c:pt idx="78">
                  <c:v>3800</c:v>
                </c:pt>
                <c:pt idx="79">
                  <c:v>3900</c:v>
                </c:pt>
                <c:pt idx="80">
                  <c:v>4000</c:v>
                </c:pt>
                <c:pt idx="81">
                  <c:v>4100</c:v>
                </c:pt>
                <c:pt idx="82">
                  <c:v>4200</c:v>
                </c:pt>
                <c:pt idx="83">
                  <c:v>4300</c:v>
                </c:pt>
                <c:pt idx="84">
                  <c:v>4400</c:v>
                </c:pt>
                <c:pt idx="85">
                  <c:v>4500</c:v>
                </c:pt>
                <c:pt idx="86">
                  <c:v>4600</c:v>
                </c:pt>
                <c:pt idx="87">
                  <c:v>4700</c:v>
                </c:pt>
                <c:pt idx="88">
                  <c:v>4800</c:v>
                </c:pt>
                <c:pt idx="89">
                  <c:v>4900</c:v>
                </c:pt>
                <c:pt idx="90">
                  <c:v>5000</c:v>
                </c:pt>
                <c:pt idx="91">
                  <c:v>5100</c:v>
                </c:pt>
                <c:pt idx="92">
                  <c:v>5200</c:v>
                </c:pt>
                <c:pt idx="93">
                  <c:v>5300</c:v>
                </c:pt>
                <c:pt idx="94">
                  <c:v>5400</c:v>
                </c:pt>
                <c:pt idx="95">
                  <c:v>5500</c:v>
                </c:pt>
                <c:pt idx="96">
                  <c:v>5600</c:v>
                </c:pt>
                <c:pt idx="97">
                  <c:v>5700</c:v>
                </c:pt>
                <c:pt idx="98">
                  <c:v>5800</c:v>
                </c:pt>
                <c:pt idx="99">
                  <c:v>5900</c:v>
                </c:pt>
                <c:pt idx="100">
                  <c:v>6000</c:v>
                </c:pt>
                <c:pt idx="101">
                  <c:v>6100</c:v>
                </c:pt>
                <c:pt idx="102">
                  <c:v>6200</c:v>
                </c:pt>
                <c:pt idx="103">
                  <c:v>6300</c:v>
                </c:pt>
                <c:pt idx="104">
                  <c:v>6400</c:v>
                </c:pt>
                <c:pt idx="105">
                  <c:v>6500</c:v>
                </c:pt>
                <c:pt idx="106">
                  <c:v>6600</c:v>
                </c:pt>
                <c:pt idx="107">
                  <c:v>6700</c:v>
                </c:pt>
                <c:pt idx="108">
                  <c:v>6800</c:v>
                </c:pt>
                <c:pt idx="109">
                  <c:v>6900</c:v>
                </c:pt>
                <c:pt idx="110">
                  <c:v>7000</c:v>
                </c:pt>
                <c:pt idx="111">
                  <c:v>7100</c:v>
                </c:pt>
                <c:pt idx="112">
                  <c:v>7200</c:v>
                </c:pt>
                <c:pt idx="113">
                  <c:v>7300</c:v>
                </c:pt>
                <c:pt idx="114">
                  <c:v>7400</c:v>
                </c:pt>
                <c:pt idx="115">
                  <c:v>7500</c:v>
                </c:pt>
                <c:pt idx="116">
                  <c:v>7600</c:v>
                </c:pt>
                <c:pt idx="117">
                  <c:v>7700</c:v>
                </c:pt>
                <c:pt idx="118">
                  <c:v>7800</c:v>
                </c:pt>
                <c:pt idx="119">
                  <c:v>7900</c:v>
                </c:pt>
                <c:pt idx="120">
                  <c:v>8000</c:v>
                </c:pt>
                <c:pt idx="121">
                  <c:v>8100</c:v>
                </c:pt>
                <c:pt idx="122">
                  <c:v>8200</c:v>
                </c:pt>
                <c:pt idx="123">
                  <c:v>8300</c:v>
                </c:pt>
                <c:pt idx="124">
                  <c:v>8400</c:v>
                </c:pt>
                <c:pt idx="125">
                  <c:v>8500</c:v>
                </c:pt>
                <c:pt idx="126">
                  <c:v>8600</c:v>
                </c:pt>
                <c:pt idx="127">
                  <c:v>8700</c:v>
                </c:pt>
                <c:pt idx="128">
                  <c:v>8800</c:v>
                </c:pt>
                <c:pt idx="129">
                  <c:v>8900</c:v>
                </c:pt>
                <c:pt idx="130">
                  <c:v>9000</c:v>
                </c:pt>
                <c:pt idx="131">
                  <c:v>9100</c:v>
                </c:pt>
                <c:pt idx="132">
                  <c:v>9200</c:v>
                </c:pt>
                <c:pt idx="133">
                  <c:v>9300</c:v>
                </c:pt>
                <c:pt idx="134">
                  <c:v>9400</c:v>
                </c:pt>
                <c:pt idx="135">
                  <c:v>9500</c:v>
                </c:pt>
                <c:pt idx="136">
                  <c:v>9600</c:v>
                </c:pt>
                <c:pt idx="137">
                  <c:v>9700</c:v>
                </c:pt>
                <c:pt idx="138">
                  <c:v>9800</c:v>
                </c:pt>
                <c:pt idx="139">
                  <c:v>9900</c:v>
                </c:pt>
                <c:pt idx="140">
                  <c:v>10000</c:v>
                </c:pt>
                <c:pt idx="141">
                  <c:v>10100</c:v>
                </c:pt>
                <c:pt idx="142">
                  <c:v>10200</c:v>
                </c:pt>
                <c:pt idx="143">
                  <c:v>10300</c:v>
                </c:pt>
                <c:pt idx="144">
                  <c:v>10400</c:v>
                </c:pt>
                <c:pt idx="145">
                  <c:v>10500</c:v>
                </c:pt>
                <c:pt idx="146">
                  <c:v>10600</c:v>
                </c:pt>
                <c:pt idx="147">
                  <c:v>10700</c:v>
                </c:pt>
                <c:pt idx="148">
                  <c:v>10800</c:v>
                </c:pt>
                <c:pt idx="149">
                  <c:v>10900</c:v>
                </c:pt>
                <c:pt idx="150">
                  <c:v>11000</c:v>
                </c:pt>
                <c:pt idx="151">
                  <c:v>11100</c:v>
                </c:pt>
                <c:pt idx="152">
                  <c:v>11200</c:v>
                </c:pt>
                <c:pt idx="153">
                  <c:v>11300</c:v>
                </c:pt>
                <c:pt idx="154">
                  <c:v>11400</c:v>
                </c:pt>
                <c:pt idx="155">
                  <c:v>11500</c:v>
                </c:pt>
                <c:pt idx="156">
                  <c:v>11600</c:v>
                </c:pt>
                <c:pt idx="157">
                  <c:v>11700</c:v>
                </c:pt>
                <c:pt idx="158">
                  <c:v>11800</c:v>
                </c:pt>
                <c:pt idx="159">
                  <c:v>11900</c:v>
                </c:pt>
                <c:pt idx="160">
                  <c:v>12000</c:v>
                </c:pt>
                <c:pt idx="161">
                  <c:v>12100</c:v>
                </c:pt>
                <c:pt idx="162">
                  <c:v>12200</c:v>
                </c:pt>
                <c:pt idx="163">
                  <c:v>12300</c:v>
                </c:pt>
                <c:pt idx="164">
                  <c:v>12400</c:v>
                </c:pt>
                <c:pt idx="165">
                  <c:v>12500</c:v>
                </c:pt>
                <c:pt idx="166">
                  <c:v>12600</c:v>
                </c:pt>
                <c:pt idx="167">
                  <c:v>12700</c:v>
                </c:pt>
                <c:pt idx="168">
                  <c:v>12800</c:v>
                </c:pt>
                <c:pt idx="169">
                  <c:v>12900</c:v>
                </c:pt>
                <c:pt idx="170">
                  <c:v>13000</c:v>
                </c:pt>
                <c:pt idx="171">
                  <c:v>13100</c:v>
                </c:pt>
                <c:pt idx="172">
                  <c:v>13200</c:v>
                </c:pt>
                <c:pt idx="173">
                  <c:v>13300</c:v>
                </c:pt>
                <c:pt idx="174">
                  <c:v>13400</c:v>
                </c:pt>
                <c:pt idx="175">
                  <c:v>13500</c:v>
                </c:pt>
                <c:pt idx="176">
                  <c:v>13600</c:v>
                </c:pt>
                <c:pt idx="177">
                  <c:v>13700</c:v>
                </c:pt>
                <c:pt idx="178">
                  <c:v>13800</c:v>
                </c:pt>
                <c:pt idx="179">
                  <c:v>13900</c:v>
                </c:pt>
                <c:pt idx="180">
                  <c:v>14000</c:v>
                </c:pt>
                <c:pt idx="181">
                  <c:v>14100</c:v>
                </c:pt>
                <c:pt idx="182">
                  <c:v>14200</c:v>
                </c:pt>
                <c:pt idx="183">
                  <c:v>14300</c:v>
                </c:pt>
                <c:pt idx="184">
                  <c:v>14400</c:v>
                </c:pt>
                <c:pt idx="185">
                  <c:v>14500</c:v>
                </c:pt>
                <c:pt idx="186">
                  <c:v>14600</c:v>
                </c:pt>
                <c:pt idx="187">
                  <c:v>14700</c:v>
                </c:pt>
                <c:pt idx="188">
                  <c:v>14800</c:v>
                </c:pt>
                <c:pt idx="189">
                  <c:v>14900</c:v>
                </c:pt>
                <c:pt idx="190">
                  <c:v>15000</c:v>
                </c:pt>
                <c:pt idx="191">
                  <c:v>15100</c:v>
                </c:pt>
                <c:pt idx="192">
                  <c:v>15200</c:v>
                </c:pt>
                <c:pt idx="193">
                  <c:v>15300</c:v>
                </c:pt>
                <c:pt idx="194">
                  <c:v>15400</c:v>
                </c:pt>
                <c:pt idx="195">
                  <c:v>15500</c:v>
                </c:pt>
                <c:pt idx="196">
                  <c:v>15600</c:v>
                </c:pt>
                <c:pt idx="197">
                  <c:v>15700</c:v>
                </c:pt>
                <c:pt idx="198">
                  <c:v>15800</c:v>
                </c:pt>
                <c:pt idx="199">
                  <c:v>15900</c:v>
                </c:pt>
                <c:pt idx="200">
                  <c:v>16000</c:v>
                </c:pt>
                <c:pt idx="201">
                  <c:v>16100</c:v>
                </c:pt>
                <c:pt idx="202">
                  <c:v>16200</c:v>
                </c:pt>
                <c:pt idx="203">
                  <c:v>16300</c:v>
                </c:pt>
                <c:pt idx="204">
                  <c:v>16400</c:v>
                </c:pt>
                <c:pt idx="205">
                  <c:v>16500</c:v>
                </c:pt>
                <c:pt idx="206">
                  <c:v>16600</c:v>
                </c:pt>
                <c:pt idx="207">
                  <c:v>16700</c:v>
                </c:pt>
                <c:pt idx="208">
                  <c:v>16800</c:v>
                </c:pt>
                <c:pt idx="209">
                  <c:v>16900</c:v>
                </c:pt>
                <c:pt idx="210">
                  <c:v>17000</c:v>
                </c:pt>
                <c:pt idx="211">
                  <c:v>17100</c:v>
                </c:pt>
                <c:pt idx="212">
                  <c:v>17200</c:v>
                </c:pt>
                <c:pt idx="213">
                  <c:v>17300</c:v>
                </c:pt>
                <c:pt idx="214">
                  <c:v>17400</c:v>
                </c:pt>
                <c:pt idx="215">
                  <c:v>17500</c:v>
                </c:pt>
                <c:pt idx="216">
                  <c:v>17600</c:v>
                </c:pt>
                <c:pt idx="217">
                  <c:v>17700</c:v>
                </c:pt>
                <c:pt idx="218">
                  <c:v>17800</c:v>
                </c:pt>
                <c:pt idx="219">
                  <c:v>17900</c:v>
                </c:pt>
                <c:pt idx="220">
                  <c:v>18000</c:v>
                </c:pt>
                <c:pt idx="221">
                  <c:v>18100</c:v>
                </c:pt>
                <c:pt idx="222">
                  <c:v>18200</c:v>
                </c:pt>
                <c:pt idx="223">
                  <c:v>18300</c:v>
                </c:pt>
                <c:pt idx="224">
                  <c:v>18400</c:v>
                </c:pt>
                <c:pt idx="225">
                  <c:v>18500</c:v>
                </c:pt>
                <c:pt idx="226">
                  <c:v>18600</c:v>
                </c:pt>
                <c:pt idx="227">
                  <c:v>18700</c:v>
                </c:pt>
                <c:pt idx="228">
                  <c:v>18800</c:v>
                </c:pt>
                <c:pt idx="229">
                  <c:v>18900</c:v>
                </c:pt>
                <c:pt idx="230">
                  <c:v>19000</c:v>
                </c:pt>
                <c:pt idx="231">
                  <c:v>19100</c:v>
                </c:pt>
                <c:pt idx="232">
                  <c:v>19200</c:v>
                </c:pt>
                <c:pt idx="233">
                  <c:v>19300</c:v>
                </c:pt>
                <c:pt idx="234">
                  <c:v>19400</c:v>
                </c:pt>
                <c:pt idx="235">
                  <c:v>19500</c:v>
                </c:pt>
                <c:pt idx="236">
                  <c:v>19600</c:v>
                </c:pt>
                <c:pt idx="237">
                  <c:v>19700</c:v>
                </c:pt>
                <c:pt idx="238">
                  <c:v>19800</c:v>
                </c:pt>
                <c:pt idx="239">
                  <c:v>19900</c:v>
                </c:pt>
                <c:pt idx="240">
                  <c:v>20000</c:v>
                </c:pt>
                <c:pt idx="241">
                  <c:v>20100</c:v>
                </c:pt>
                <c:pt idx="242">
                  <c:v>20200</c:v>
                </c:pt>
                <c:pt idx="243">
                  <c:v>20300</c:v>
                </c:pt>
                <c:pt idx="244">
                  <c:v>20400</c:v>
                </c:pt>
                <c:pt idx="245">
                  <c:v>20500</c:v>
                </c:pt>
                <c:pt idx="246">
                  <c:v>20600</c:v>
                </c:pt>
                <c:pt idx="247">
                  <c:v>20700</c:v>
                </c:pt>
                <c:pt idx="248">
                  <c:v>20800</c:v>
                </c:pt>
                <c:pt idx="249">
                  <c:v>20900</c:v>
                </c:pt>
                <c:pt idx="250">
                  <c:v>21000</c:v>
                </c:pt>
                <c:pt idx="251">
                  <c:v>21100</c:v>
                </c:pt>
                <c:pt idx="252">
                  <c:v>21200</c:v>
                </c:pt>
                <c:pt idx="253">
                  <c:v>21300</c:v>
                </c:pt>
                <c:pt idx="254">
                  <c:v>21400</c:v>
                </c:pt>
                <c:pt idx="255">
                  <c:v>21500</c:v>
                </c:pt>
                <c:pt idx="256">
                  <c:v>21600</c:v>
                </c:pt>
                <c:pt idx="257">
                  <c:v>21700</c:v>
                </c:pt>
                <c:pt idx="258">
                  <c:v>21800</c:v>
                </c:pt>
                <c:pt idx="259">
                  <c:v>21900</c:v>
                </c:pt>
                <c:pt idx="260">
                  <c:v>22000</c:v>
                </c:pt>
                <c:pt idx="261">
                  <c:v>22100</c:v>
                </c:pt>
                <c:pt idx="262">
                  <c:v>22200</c:v>
                </c:pt>
                <c:pt idx="263">
                  <c:v>22300</c:v>
                </c:pt>
                <c:pt idx="264">
                  <c:v>22400</c:v>
                </c:pt>
                <c:pt idx="265">
                  <c:v>22500</c:v>
                </c:pt>
                <c:pt idx="266">
                  <c:v>22600</c:v>
                </c:pt>
                <c:pt idx="267">
                  <c:v>22700</c:v>
                </c:pt>
                <c:pt idx="268">
                  <c:v>22800</c:v>
                </c:pt>
                <c:pt idx="269">
                  <c:v>22900</c:v>
                </c:pt>
                <c:pt idx="270">
                  <c:v>23000</c:v>
                </c:pt>
                <c:pt idx="271">
                  <c:v>23100</c:v>
                </c:pt>
                <c:pt idx="272">
                  <c:v>23200</c:v>
                </c:pt>
                <c:pt idx="273">
                  <c:v>23300</c:v>
                </c:pt>
                <c:pt idx="274">
                  <c:v>23400</c:v>
                </c:pt>
                <c:pt idx="275">
                  <c:v>23500</c:v>
                </c:pt>
                <c:pt idx="276">
                  <c:v>23600</c:v>
                </c:pt>
                <c:pt idx="277">
                  <c:v>23700</c:v>
                </c:pt>
                <c:pt idx="278">
                  <c:v>23800</c:v>
                </c:pt>
                <c:pt idx="279">
                  <c:v>23900</c:v>
                </c:pt>
                <c:pt idx="280">
                  <c:v>24000</c:v>
                </c:pt>
                <c:pt idx="281">
                  <c:v>24100</c:v>
                </c:pt>
                <c:pt idx="282">
                  <c:v>24200</c:v>
                </c:pt>
                <c:pt idx="283">
                  <c:v>24300</c:v>
                </c:pt>
                <c:pt idx="284">
                  <c:v>24400</c:v>
                </c:pt>
                <c:pt idx="285">
                  <c:v>24500</c:v>
                </c:pt>
                <c:pt idx="286">
                  <c:v>24600</c:v>
                </c:pt>
                <c:pt idx="287">
                  <c:v>24700</c:v>
                </c:pt>
                <c:pt idx="288">
                  <c:v>24800</c:v>
                </c:pt>
                <c:pt idx="289">
                  <c:v>24900</c:v>
                </c:pt>
                <c:pt idx="290">
                  <c:v>25000</c:v>
                </c:pt>
                <c:pt idx="291">
                  <c:v>25100</c:v>
                </c:pt>
                <c:pt idx="292">
                  <c:v>25200</c:v>
                </c:pt>
                <c:pt idx="293">
                  <c:v>25300</c:v>
                </c:pt>
                <c:pt idx="294">
                  <c:v>25400</c:v>
                </c:pt>
                <c:pt idx="295">
                  <c:v>25500</c:v>
                </c:pt>
                <c:pt idx="296">
                  <c:v>25600</c:v>
                </c:pt>
                <c:pt idx="297">
                  <c:v>25700</c:v>
                </c:pt>
                <c:pt idx="298">
                  <c:v>25800</c:v>
                </c:pt>
                <c:pt idx="299">
                  <c:v>25900</c:v>
                </c:pt>
                <c:pt idx="300">
                  <c:v>26000</c:v>
                </c:pt>
                <c:pt idx="301">
                  <c:v>26100</c:v>
                </c:pt>
                <c:pt idx="302">
                  <c:v>26200</c:v>
                </c:pt>
                <c:pt idx="303">
                  <c:v>26300</c:v>
                </c:pt>
                <c:pt idx="304">
                  <c:v>26400</c:v>
                </c:pt>
                <c:pt idx="305">
                  <c:v>26500</c:v>
                </c:pt>
                <c:pt idx="306">
                  <c:v>26600</c:v>
                </c:pt>
                <c:pt idx="307">
                  <c:v>26700</c:v>
                </c:pt>
                <c:pt idx="308">
                  <c:v>26800</c:v>
                </c:pt>
                <c:pt idx="309">
                  <c:v>26900</c:v>
                </c:pt>
                <c:pt idx="310">
                  <c:v>27000</c:v>
                </c:pt>
                <c:pt idx="311">
                  <c:v>27100</c:v>
                </c:pt>
                <c:pt idx="312">
                  <c:v>27200</c:v>
                </c:pt>
                <c:pt idx="313">
                  <c:v>27300</c:v>
                </c:pt>
                <c:pt idx="314">
                  <c:v>27400</c:v>
                </c:pt>
                <c:pt idx="315">
                  <c:v>27500</c:v>
                </c:pt>
                <c:pt idx="316">
                  <c:v>27600</c:v>
                </c:pt>
                <c:pt idx="317">
                  <c:v>27700</c:v>
                </c:pt>
                <c:pt idx="318">
                  <c:v>27800</c:v>
                </c:pt>
                <c:pt idx="319">
                  <c:v>27900</c:v>
                </c:pt>
                <c:pt idx="320">
                  <c:v>28000</c:v>
                </c:pt>
                <c:pt idx="321">
                  <c:v>28100</c:v>
                </c:pt>
                <c:pt idx="322">
                  <c:v>28200</c:v>
                </c:pt>
                <c:pt idx="323">
                  <c:v>28300</c:v>
                </c:pt>
                <c:pt idx="324">
                  <c:v>28400</c:v>
                </c:pt>
                <c:pt idx="325">
                  <c:v>28500</c:v>
                </c:pt>
                <c:pt idx="326">
                  <c:v>28600</c:v>
                </c:pt>
                <c:pt idx="327">
                  <c:v>28700</c:v>
                </c:pt>
                <c:pt idx="328">
                  <c:v>28800</c:v>
                </c:pt>
                <c:pt idx="329">
                  <c:v>28900</c:v>
                </c:pt>
                <c:pt idx="330">
                  <c:v>29000</c:v>
                </c:pt>
                <c:pt idx="331">
                  <c:v>29100</c:v>
                </c:pt>
                <c:pt idx="332">
                  <c:v>29200</c:v>
                </c:pt>
                <c:pt idx="333">
                  <c:v>29300</c:v>
                </c:pt>
                <c:pt idx="334">
                  <c:v>29400</c:v>
                </c:pt>
                <c:pt idx="335">
                  <c:v>29500</c:v>
                </c:pt>
                <c:pt idx="336">
                  <c:v>29600</c:v>
                </c:pt>
                <c:pt idx="337">
                  <c:v>29700</c:v>
                </c:pt>
                <c:pt idx="338">
                  <c:v>29800</c:v>
                </c:pt>
                <c:pt idx="339">
                  <c:v>29900</c:v>
                </c:pt>
                <c:pt idx="340">
                  <c:v>30000</c:v>
                </c:pt>
                <c:pt idx="341">
                  <c:v>30100</c:v>
                </c:pt>
                <c:pt idx="342">
                  <c:v>30200</c:v>
                </c:pt>
                <c:pt idx="343">
                  <c:v>30300</c:v>
                </c:pt>
                <c:pt idx="344">
                  <c:v>30400</c:v>
                </c:pt>
                <c:pt idx="345">
                  <c:v>30500</c:v>
                </c:pt>
                <c:pt idx="346">
                  <c:v>30600</c:v>
                </c:pt>
                <c:pt idx="347">
                  <c:v>30700</c:v>
                </c:pt>
                <c:pt idx="348">
                  <c:v>30800</c:v>
                </c:pt>
                <c:pt idx="349">
                  <c:v>30900</c:v>
                </c:pt>
                <c:pt idx="350">
                  <c:v>31000</c:v>
                </c:pt>
                <c:pt idx="351">
                  <c:v>31100</c:v>
                </c:pt>
                <c:pt idx="352">
                  <c:v>31200</c:v>
                </c:pt>
                <c:pt idx="353">
                  <c:v>31300</c:v>
                </c:pt>
                <c:pt idx="354">
                  <c:v>31400</c:v>
                </c:pt>
                <c:pt idx="355">
                  <c:v>31500</c:v>
                </c:pt>
                <c:pt idx="356">
                  <c:v>31600</c:v>
                </c:pt>
                <c:pt idx="357">
                  <c:v>31700</c:v>
                </c:pt>
                <c:pt idx="358">
                  <c:v>31800</c:v>
                </c:pt>
                <c:pt idx="359">
                  <c:v>31900</c:v>
                </c:pt>
                <c:pt idx="360">
                  <c:v>32000</c:v>
                </c:pt>
                <c:pt idx="361">
                  <c:v>32100</c:v>
                </c:pt>
                <c:pt idx="362">
                  <c:v>32200</c:v>
                </c:pt>
                <c:pt idx="363">
                  <c:v>32300</c:v>
                </c:pt>
                <c:pt idx="364">
                  <c:v>32400</c:v>
                </c:pt>
                <c:pt idx="365">
                  <c:v>32500</c:v>
                </c:pt>
                <c:pt idx="366">
                  <c:v>32600</c:v>
                </c:pt>
                <c:pt idx="367">
                  <c:v>32700</c:v>
                </c:pt>
                <c:pt idx="368">
                  <c:v>32800</c:v>
                </c:pt>
                <c:pt idx="369">
                  <c:v>32900</c:v>
                </c:pt>
                <c:pt idx="370">
                  <c:v>33000</c:v>
                </c:pt>
                <c:pt idx="371">
                  <c:v>33100</c:v>
                </c:pt>
                <c:pt idx="372">
                  <c:v>33200</c:v>
                </c:pt>
                <c:pt idx="373">
                  <c:v>33300</c:v>
                </c:pt>
                <c:pt idx="374">
                  <c:v>33400</c:v>
                </c:pt>
                <c:pt idx="375">
                  <c:v>33500</c:v>
                </c:pt>
                <c:pt idx="376">
                  <c:v>33600</c:v>
                </c:pt>
                <c:pt idx="377">
                  <c:v>33700</c:v>
                </c:pt>
                <c:pt idx="378">
                  <c:v>33800</c:v>
                </c:pt>
                <c:pt idx="379">
                  <c:v>33900</c:v>
                </c:pt>
                <c:pt idx="380">
                  <c:v>34000</c:v>
                </c:pt>
                <c:pt idx="381">
                  <c:v>34100</c:v>
                </c:pt>
                <c:pt idx="382">
                  <c:v>34200</c:v>
                </c:pt>
                <c:pt idx="383">
                  <c:v>34300</c:v>
                </c:pt>
                <c:pt idx="384">
                  <c:v>34400</c:v>
                </c:pt>
                <c:pt idx="385">
                  <c:v>34500</c:v>
                </c:pt>
                <c:pt idx="386">
                  <c:v>34600</c:v>
                </c:pt>
                <c:pt idx="387">
                  <c:v>34700</c:v>
                </c:pt>
                <c:pt idx="388">
                  <c:v>34800</c:v>
                </c:pt>
                <c:pt idx="389">
                  <c:v>34900</c:v>
                </c:pt>
                <c:pt idx="390">
                  <c:v>35000</c:v>
                </c:pt>
                <c:pt idx="391">
                  <c:v>35100</c:v>
                </c:pt>
                <c:pt idx="392">
                  <c:v>35200</c:v>
                </c:pt>
                <c:pt idx="393">
                  <c:v>35300</c:v>
                </c:pt>
                <c:pt idx="394">
                  <c:v>35400</c:v>
                </c:pt>
                <c:pt idx="395">
                  <c:v>35500</c:v>
                </c:pt>
                <c:pt idx="396">
                  <c:v>35600</c:v>
                </c:pt>
                <c:pt idx="397">
                  <c:v>35700</c:v>
                </c:pt>
                <c:pt idx="398">
                  <c:v>35800</c:v>
                </c:pt>
                <c:pt idx="399">
                  <c:v>35900</c:v>
                </c:pt>
                <c:pt idx="400">
                  <c:v>36000</c:v>
                </c:pt>
                <c:pt idx="401">
                  <c:v>36100</c:v>
                </c:pt>
                <c:pt idx="402">
                  <c:v>36200</c:v>
                </c:pt>
                <c:pt idx="403">
                  <c:v>36300</c:v>
                </c:pt>
                <c:pt idx="404">
                  <c:v>36400</c:v>
                </c:pt>
                <c:pt idx="405">
                  <c:v>36500</c:v>
                </c:pt>
                <c:pt idx="406">
                  <c:v>36600</c:v>
                </c:pt>
                <c:pt idx="407">
                  <c:v>36700</c:v>
                </c:pt>
                <c:pt idx="408">
                  <c:v>36800</c:v>
                </c:pt>
                <c:pt idx="409">
                  <c:v>36900</c:v>
                </c:pt>
                <c:pt idx="410">
                  <c:v>37000</c:v>
                </c:pt>
                <c:pt idx="411">
                  <c:v>37100</c:v>
                </c:pt>
                <c:pt idx="412">
                  <c:v>37200</c:v>
                </c:pt>
                <c:pt idx="413">
                  <c:v>37300</c:v>
                </c:pt>
                <c:pt idx="414">
                  <c:v>37400</c:v>
                </c:pt>
                <c:pt idx="415">
                  <c:v>37500</c:v>
                </c:pt>
                <c:pt idx="416">
                  <c:v>37600</c:v>
                </c:pt>
                <c:pt idx="417">
                  <c:v>37700</c:v>
                </c:pt>
                <c:pt idx="418">
                  <c:v>37800</c:v>
                </c:pt>
                <c:pt idx="419">
                  <c:v>37900</c:v>
                </c:pt>
                <c:pt idx="420">
                  <c:v>38000</c:v>
                </c:pt>
                <c:pt idx="421">
                  <c:v>38100</c:v>
                </c:pt>
                <c:pt idx="422">
                  <c:v>38200</c:v>
                </c:pt>
                <c:pt idx="423">
                  <c:v>38300</c:v>
                </c:pt>
                <c:pt idx="424">
                  <c:v>38400</c:v>
                </c:pt>
                <c:pt idx="425">
                  <c:v>38500</c:v>
                </c:pt>
                <c:pt idx="426">
                  <c:v>38600</c:v>
                </c:pt>
                <c:pt idx="427">
                  <c:v>38700</c:v>
                </c:pt>
                <c:pt idx="428">
                  <c:v>38800</c:v>
                </c:pt>
                <c:pt idx="429">
                  <c:v>38900</c:v>
                </c:pt>
                <c:pt idx="430">
                  <c:v>39000</c:v>
                </c:pt>
                <c:pt idx="431">
                  <c:v>39100</c:v>
                </c:pt>
                <c:pt idx="432">
                  <c:v>39200</c:v>
                </c:pt>
                <c:pt idx="433">
                  <c:v>39300</c:v>
                </c:pt>
                <c:pt idx="434">
                  <c:v>39400</c:v>
                </c:pt>
                <c:pt idx="435">
                  <c:v>39500</c:v>
                </c:pt>
                <c:pt idx="436">
                  <c:v>39600</c:v>
                </c:pt>
                <c:pt idx="437">
                  <c:v>39700</c:v>
                </c:pt>
                <c:pt idx="438">
                  <c:v>39800</c:v>
                </c:pt>
                <c:pt idx="439">
                  <c:v>39900</c:v>
                </c:pt>
                <c:pt idx="440">
                  <c:v>40000</c:v>
                </c:pt>
                <c:pt idx="441">
                  <c:v>40100</c:v>
                </c:pt>
                <c:pt idx="442">
                  <c:v>40200</c:v>
                </c:pt>
                <c:pt idx="443">
                  <c:v>40300</c:v>
                </c:pt>
                <c:pt idx="444">
                  <c:v>40400</c:v>
                </c:pt>
                <c:pt idx="445">
                  <c:v>40500</c:v>
                </c:pt>
                <c:pt idx="446">
                  <c:v>40600</c:v>
                </c:pt>
                <c:pt idx="447">
                  <c:v>40700</c:v>
                </c:pt>
                <c:pt idx="448">
                  <c:v>40800</c:v>
                </c:pt>
                <c:pt idx="449">
                  <c:v>40900</c:v>
                </c:pt>
                <c:pt idx="450">
                  <c:v>41000</c:v>
                </c:pt>
                <c:pt idx="451">
                  <c:v>41100</c:v>
                </c:pt>
                <c:pt idx="452">
                  <c:v>41200</c:v>
                </c:pt>
                <c:pt idx="453">
                  <c:v>41300</c:v>
                </c:pt>
                <c:pt idx="454">
                  <c:v>41400</c:v>
                </c:pt>
                <c:pt idx="455">
                  <c:v>41500</c:v>
                </c:pt>
                <c:pt idx="456">
                  <c:v>41600</c:v>
                </c:pt>
                <c:pt idx="457">
                  <c:v>41700</c:v>
                </c:pt>
                <c:pt idx="458">
                  <c:v>41800</c:v>
                </c:pt>
                <c:pt idx="459">
                  <c:v>41900</c:v>
                </c:pt>
                <c:pt idx="460">
                  <c:v>42000</c:v>
                </c:pt>
                <c:pt idx="461">
                  <c:v>42100</c:v>
                </c:pt>
                <c:pt idx="462">
                  <c:v>42200</c:v>
                </c:pt>
                <c:pt idx="463">
                  <c:v>42300</c:v>
                </c:pt>
                <c:pt idx="464">
                  <c:v>42400</c:v>
                </c:pt>
                <c:pt idx="465">
                  <c:v>42500</c:v>
                </c:pt>
                <c:pt idx="466">
                  <c:v>42600</c:v>
                </c:pt>
                <c:pt idx="467">
                  <c:v>42700</c:v>
                </c:pt>
                <c:pt idx="468">
                  <c:v>42800</c:v>
                </c:pt>
                <c:pt idx="469">
                  <c:v>42900</c:v>
                </c:pt>
                <c:pt idx="470">
                  <c:v>43000</c:v>
                </c:pt>
                <c:pt idx="471">
                  <c:v>43100</c:v>
                </c:pt>
                <c:pt idx="472">
                  <c:v>43200</c:v>
                </c:pt>
              </c:numCache>
            </c:numRef>
          </c:xVal>
          <c:yVal>
            <c:numRef>
              <c:f>'A (2)'!$Y$2:$Y$997</c:f>
              <c:numCache>
                <c:formatCode>General</c:formatCode>
                <c:ptCount val="996"/>
                <c:pt idx="0">
                  <c:v>-3.8659051881903303E-3</c:v>
                </c:pt>
                <c:pt idx="1">
                  <c:v>-4.1164569547609371E-3</c:v>
                </c:pt>
                <c:pt idx="2">
                  <c:v>-4.352870351393809E-3</c:v>
                </c:pt>
                <c:pt idx="3">
                  <c:v>-4.574333393390315E-3</c:v>
                </c:pt>
                <c:pt idx="4">
                  <c:v>-4.780085444492212E-3</c:v>
                </c:pt>
                <c:pt idx="5">
                  <c:v>-4.969419829360517E-3</c:v>
                </c:pt>
                <c:pt idx="6">
                  <c:v>-5.1416862607203666E-3</c:v>
                </c:pt>
                <c:pt idx="7">
                  <c:v>-5.2962930728356209E-3</c:v>
                </c:pt>
                <c:pt idx="8">
                  <c:v>-5.4327092536421194E-3</c:v>
                </c:pt>
                <c:pt idx="9">
                  <c:v>-5.550466268560021E-3</c:v>
                </c:pt>
                <c:pt idx="10">
                  <c:v>-5.6491596697211778E-3</c:v>
                </c:pt>
                <c:pt idx="11">
                  <c:v>-5.7284504850844964E-3</c:v>
                </c:pt>
                <c:pt idx="12">
                  <c:v>-5.7880663826682284E-3</c:v>
                </c:pt>
                <c:pt idx="13">
                  <c:v>-5.8278026059005285E-3</c:v>
                </c:pt>
                <c:pt idx="14">
                  <c:v>-5.8475226768757204E-3</c:v>
                </c:pt>
                <c:pt idx="15">
                  <c:v>-5.8471588651008797E-3</c:v>
                </c:pt>
                <c:pt idx="16">
                  <c:v>-5.8267124201227712E-3</c:v>
                </c:pt>
                <c:pt idx="17">
                  <c:v>-5.7862535672361529E-3</c:v>
                </c:pt>
                <c:pt idx="18">
                  <c:v>-5.7259212662882078E-3</c:v>
                </c:pt>
                <c:pt idx="19">
                  <c:v>-5.6459227344074926E-3</c:v>
                </c:pt>
                <c:pt idx="20">
                  <c:v>-5.546532734296652E-3</c:v>
                </c:pt>
                <c:pt idx="21">
                  <c:v>-5.4280926305333111E-3</c:v>
                </c:pt>
                <c:pt idx="22">
                  <c:v>-5.2910092171203904E-3</c:v>
                </c:pt>
                <c:pt idx="23">
                  <c:v>-5.1357533203127128E-3</c:v>
                </c:pt>
                <c:pt idx="24">
                  <c:v>-4.9628581815186574E-3</c:v>
                </c:pt>
                <c:pt idx="25">
                  <c:v>-4.7729176258309121E-3</c:v>
                </c:pt>
                <c:pt idx="26">
                  <c:v>-4.5665840224767031E-3</c:v>
                </c:pt>
                <c:pt idx="27">
                  <c:v>-4.3445660441925301E-3</c:v>
                </c:pt>
                <c:pt idx="28">
                  <c:v>-4.1076262332190392E-3</c:v>
                </c:pt>
                <c:pt idx="29">
                  <c:v>-3.8565783822758766E-3</c:v>
                </c:pt>
                <c:pt idx="30">
                  <c:v>-3.5922847395118054E-3</c:v>
                </c:pt>
                <c:pt idx="31">
                  <c:v>-3.3156530470299641E-3</c:v>
                </c:pt>
                <c:pt idx="32">
                  <c:v>-3.0276334231597304E-3</c:v>
                </c:pt>
                <c:pt idx="33">
                  <c:v>-2.7292150991833331E-3</c:v>
                </c:pt>
                <c:pt idx="34">
                  <c:v>-2.4214230217252481E-3</c:v>
                </c:pt>
                <c:pt idx="35">
                  <c:v>-2.1053143324737838E-3</c:v>
                </c:pt>
                <c:pt idx="36">
                  <c:v>-1.7819747373256103E-3</c:v>
                </c:pt>
                <c:pt idx="37">
                  <c:v>-1.4525147774237441E-3</c:v>
                </c:pt>
                <c:pt idx="38">
                  <c:v>-1.118066014896481E-3</c:v>
                </c:pt>
                <c:pt idx="39">
                  <c:v>-7.797771463977141E-4</c:v>
                </c:pt>
                <c:pt idx="40">
                  <c:v>-4.388100577970673E-4</c:v>
                </c:pt>
                <c:pt idx="41">
                  <c:v>-9.6335833570391794E-5</c:v>
                </c:pt>
                <c:pt idx="42">
                  <c:v>2.4646926540324379E-4</c:v>
                </c:pt>
                <c:pt idx="43">
                  <c:v>5.8842784182341922E-4</c:v>
                </c:pt>
                <c:pt idx="44">
                  <c:v>9.2836540585337858E-4</c:v>
                </c:pt>
                <c:pt idx="45">
                  <c:v>1.2651144090190802E-3</c:v>
                </c:pt>
                <c:pt idx="46">
                  <c:v>1.5975182542674652E-3</c:v>
                </c:pt>
                <c:pt idx="47">
                  <c:v>1.9244352684110099E-3</c:v>
                </c:pt>
                <c:pt idx="48">
                  <c:v>2.2447426233148161E-3</c:v>
                </c:pt>
                <c:pt idx="49">
                  <c:v>2.5573401923585453E-3</c:v>
                </c:pt>
                <c:pt idx="50">
                  <c:v>2.861154328927805E-3</c:v>
                </c:pt>
                <c:pt idx="51">
                  <c:v>3.1551415539573841E-3</c:v>
                </c:pt>
                <c:pt idx="52">
                  <c:v>3.4382921398611291E-3</c:v>
                </c:pt>
                <c:pt idx="53">
                  <c:v>3.709633578539092E-3</c:v>
                </c:pt>
                <c:pt idx="54">
                  <c:v>3.9682339215507513E-3</c:v>
                </c:pt>
                <c:pt idx="55">
                  <c:v>4.2132049809821531E-3</c:v>
                </c:pt>
                <c:pt idx="56">
                  <c:v>4.4437053800132935E-3</c:v>
                </c:pt>
                <c:pt idx="57">
                  <c:v>4.658943442708262E-3</c:v>
                </c:pt>
                <c:pt idx="58">
                  <c:v>4.8581799131028865E-3</c:v>
                </c:pt>
                <c:pt idx="59">
                  <c:v>5.0407304942509138E-3</c:v>
                </c:pt>
                <c:pt idx="60">
                  <c:v>5.205968198508118E-3</c:v>
                </c:pt>
                <c:pt idx="61">
                  <c:v>5.3533255009820683E-3</c:v>
                </c:pt>
                <c:pt idx="62">
                  <c:v>5.482296288751313E-3</c:v>
                </c:pt>
                <c:pt idx="63">
                  <c:v>5.5924375991592062E-3</c:v>
                </c:pt>
                <c:pt idx="64">
                  <c:v>5.6833711412120408E-3</c:v>
                </c:pt>
                <c:pt idx="65">
                  <c:v>5.7547845948560869E-3</c:v>
                </c:pt>
                <c:pt idx="66">
                  <c:v>5.8064326836710506E-3</c:v>
                </c:pt>
                <c:pt idx="67">
                  <c:v>5.8381380172956914E-3</c:v>
                </c:pt>
                <c:pt idx="68">
                  <c:v>5.8497917006921848E-3</c:v>
                </c:pt>
                <c:pt idx="69">
                  <c:v>5.8413537081566779E-3</c:v>
                </c:pt>
                <c:pt idx="70">
                  <c:v>5.812853020791443E-3</c:v>
                </c:pt>
                <c:pt idx="71">
                  <c:v>5.7643875269664706E-3</c:v>
                </c:pt>
                <c:pt idx="72">
                  <c:v>5.6961236861123952E-3</c:v>
                </c:pt>
                <c:pt idx="73">
                  <c:v>5.6082959569994572E-3</c:v>
                </c:pt>
                <c:pt idx="74">
                  <c:v>5.5012059924661634E-3</c:v>
                </c:pt>
                <c:pt idx="75">
                  <c:v>5.3752216033634056E-3</c:v>
                </c:pt>
                <c:pt idx="76">
                  <c:v>5.2307754952724854E-3</c:v>
                </c:pt>
                <c:pt idx="77">
                  <c:v>5.0683637823359046E-3</c:v>
                </c:pt>
                <c:pt idx="78">
                  <c:v>4.8885442833053096E-3</c:v>
                </c:pt>
                <c:pt idx="79">
                  <c:v>4.6919346056589917E-3</c:v>
                </c:pt>
                <c:pt idx="80">
                  <c:v>4.4792100243692019E-3</c:v>
                </c:pt>
                <c:pt idx="81">
                  <c:v>4.2511011626048881E-3</c:v>
                </c:pt>
                <c:pt idx="82">
                  <c:v>4.0083914823356845E-3</c:v>
                </c:pt>
                <c:pt idx="83">
                  <c:v>3.7519145934559353E-3</c:v>
                </c:pt>
                <c:pt idx="84">
                  <c:v>3.4825513906707978E-3</c:v>
                </c:pt>
                <c:pt idx="85">
                  <c:v>3.2012270279780999E-3</c:v>
                </c:pt>
                <c:pt idx="86">
                  <c:v>2.9089077411373707E-3</c:v>
                </c:pt>
                <c:pt idx="87">
                  <c:v>2.6065975290395734E-3</c:v>
                </c:pt>
                <c:pt idx="88">
                  <c:v>2.2953347053757261E-3</c:v>
                </c:pt>
                <c:pt idx="89">
                  <c:v>1.9761883324479921E-3</c:v>
                </c:pt>
                <c:pt idx="90">
                  <c:v>1.6502545493717142E-3</c:v>
                </c:pt>
                <c:pt idx="91">
                  <c:v>1.3186528072795006E-3</c:v>
                </c:pt>
                <c:pt idx="92">
                  <c:v>9.8252202445792873E-4</c:v>
                </c:pt>
                <c:pt idx="93">
                  <c:v>6.4301667462243902E-4</c:v>
                </c:pt>
                <c:pt idx="94">
                  <c:v>3.0130282176557533E-4</c:v>
                </c:pt>
                <c:pt idx="95">
                  <c:v>-4.1445884802676812E-5</c:v>
                </c:pt>
                <c:pt idx="96">
                  <c:v>-3.8405224146707308E-4</c:v>
                </c:pt>
                <c:pt idx="97">
                  <c:v>-7.2533953352689777E-4</c:v>
                </c:pt>
                <c:pt idx="98">
                  <c:v>-1.0641355767365146E-3</c:v>
                </c:pt>
                <c:pt idx="99">
                  <c:v>-1.399276743285656E-3</c:v>
                </c:pt>
                <c:pt idx="100">
                  <c:v>-1.7296119583917822E-3</c:v>
                </c:pt>
                <c:pt idx="101">
                  <c:v>-2.0540066537778653E-3</c:v>
                </c:pt>
                <c:pt idx="102">
                  <c:v>-2.3713466644569689E-3</c:v>
                </c:pt>
                <c:pt idx="103">
                  <c:v>-2.680542055439774E-3</c:v>
                </c:pt>
                <c:pt idx="104">
                  <c:v>-2.9805308652218129E-3</c:v>
                </c:pt>
                <c:pt idx="105">
                  <c:v>-3.2702827531930672E-3</c:v>
                </c:pt>
                <c:pt idx="106">
                  <c:v>-3.5488025384425486E-3</c:v>
                </c:pt>
                <c:pt idx="107">
                  <c:v>-3.8151336178034721E-3</c:v>
                </c:pt>
                <c:pt idx="108">
                  <c:v>-4.0683612513994615E-3</c:v>
                </c:pt>
                <c:pt idx="109">
                  <c:v>-4.3076157044072E-3</c:v>
                </c:pt>
                <c:pt idx="110">
                  <c:v>-4.5320752342448882E-3</c:v>
                </c:pt>
                <c:pt idx="111">
                  <c:v>-4.7409689129266925E-3</c:v>
                </c:pt>
                <c:pt idx="112">
                  <c:v>-4.9335792748895551E-3</c:v>
                </c:pt>
                <c:pt idx="113">
                  <c:v>-5.1092447811981233E-3</c:v>
                </c:pt>
                <c:pt idx="114">
                  <c:v>-5.2673620916642745E-3</c:v>
                </c:pt>
                <c:pt idx="115">
                  <c:v>-5.4073881370773989E-3</c:v>
                </c:pt>
                <c:pt idx="116">
                  <c:v>-5.528841984428181E-3</c:v>
                </c:pt>
                <c:pt idx="117">
                  <c:v>-5.6313064887195813E-3</c:v>
                </c:pt>
                <c:pt idx="118">
                  <c:v>-5.7144297256917151E-3</c:v>
                </c:pt>
                <c:pt idx="119">
                  <c:v>-5.7779262005397871E-3</c:v>
                </c:pt>
                <c:pt idx="120">
                  <c:v>-5.8215778284736487E-3</c:v>
                </c:pt>
                <c:pt idx="121">
                  <c:v>-5.8452346837511143E-3</c:v>
                </c:pt>
                <c:pt idx="122">
                  <c:v>-5.8488155146124423E-3</c:v>
                </c:pt>
                <c:pt idx="123">
                  <c:v>-5.8323080223473701E-3</c:v>
                </c:pt>
                <c:pt idx="124">
                  <c:v>-5.7957689035362196E-3</c:v>
                </c:pt>
                <c:pt idx="125">
                  <c:v>-5.7393236553200111E-3</c:v>
                </c:pt>
                <c:pt idx="126">
                  <c:v>-5.6631661443683782E-3</c:v>
                </c:pt>
                <c:pt idx="127">
                  <c:v>-5.5675579410257208E-3</c:v>
                </c:pt>
                <c:pt idx="128">
                  <c:v>-5.4528274209225394E-3</c:v>
                </c:pt>
                <c:pt idx="129">
                  <c:v>-5.3193686371375368E-3</c:v>
                </c:pt>
                <c:pt idx="130">
                  <c:v>-5.1676399667841683E-3</c:v>
                </c:pt>
                <c:pt idx="131">
                  <c:v>-4.9981625366700725E-3</c:v>
                </c:pt>
                <c:pt idx="132">
                  <c:v>-4.811518433436599E-3</c:v>
                </c:pt>
                <c:pt idx="133">
                  <c:v>-4.6083487043258788E-3</c:v>
                </c:pt>
                <c:pt idx="134">
                  <c:v>-4.3893511554420192E-3</c:v>
                </c:pt>
                <c:pt idx="135">
                  <c:v>-4.1552779550684737E-3</c:v>
                </c:pt>
                <c:pt idx="136">
                  <c:v>-3.9069330502732582E-3</c:v>
                </c:pt>
                <c:pt idx="137">
                  <c:v>-3.6451694056749053E-3</c:v>
                </c:pt>
                <c:pt idx="138">
                  <c:v>-3.370886073852926E-3</c:v>
                </c:pt>
                <c:pt idx="139">
                  <c:v>-3.0850251074646538E-3</c:v>
                </c:pt>
                <c:pt idx="140">
                  <c:v>-2.7885683236742115E-3</c:v>
                </c:pt>
                <c:pt idx="141">
                  <c:v>-2.4825339320064029E-3</c:v>
                </c:pt>
                <c:pt idx="142">
                  <c:v>-2.1679730372075232E-3</c:v>
                </c:pt>
                <c:pt idx="143">
                  <c:v>-1.8459660291243471E-3</c:v>
                </c:pt>
                <c:pt idx="144">
                  <c:v>-1.5176188720006068E-3</c:v>
                </c:pt>
                <c:pt idx="145">
                  <c:v>-1.1840593059357211E-3</c:v>
                </c:pt>
                <c:pt idx="146">
                  <c:v>-8.4643297355224277E-4</c:v>
                </c:pt>
                <c:pt idx="147">
                  <c:v>-5.0589948517537598E-4</c:v>
                </c:pt>
                <c:pt idx="148">
                  <c:v>-1.6362843603901978E-4</c:v>
                </c:pt>
                <c:pt idx="149">
                  <c:v>1.7920461080227473E-4</c:v>
                </c:pt>
                <c:pt idx="150">
                  <c:v>5.2142216205843005E-4</c:v>
                </c:pt>
                <c:pt idx="151">
                  <c:v>8.6184883841854414E-4</c:v>
                </c:pt>
                <c:pt idx="152">
                  <c:v>1.1993154115049248E-3</c:v>
                </c:pt>
                <c:pt idx="153">
                  <c:v>1.5326628197011511E-3</c:v>
                </c:pt>
                <c:pt idx="154">
                  <c:v>1.8607461490614044E-3</c:v>
                </c:pt>
                <c:pt idx="155">
                  <c:v>2.1824385656282613E-3</c:v>
                </c:pt>
                <c:pt idx="156">
                  <c:v>2.4966351856530147E-3</c:v>
                </c:pt>
                <c:pt idx="157">
                  <c:v>2.8022568704258585E-3</c:v>
                </c:pt>
                <c:pt idx="158">
                  <c:v>3.0982539326822869E-3</c:v>
                </c:pt>
                <c:pt idx="159">
                  <c:v>3.3836097418556135E-3</c:v>
                </c:pt>
                <c:pt idx="160">
                  <c:v>3.6573442157930751E-3</c:v>
                </c:pt>
                <c:pt idx="161">
                  <c:v>3.9185171869428751E-3</c:v>
                </c:pt>
                <c:pt idx="162">
                  <c:v>4.1662316314506551E-3</c:v>
                </c:pt>
                <c:pt idx="163">
                  <c:v>4.3996367500747724E-3</c:v>
                </c:pt>
                <c:pt idx="164">
                  <c:v>4.6179308903386571E-3</c:v>
                </c:pt>
                <c:pt idx="165">
                  <c:v>4.8203642998838649E-3</c:v>
                </c:pt>
                <c:pt idx="166">
                  <c:v>5.006241701567115E-3</c:v>
                </c:pt>
                <c:pt idx="167">
                  <c:v>5.1749246814569794E-3</c:v>
                </c:pt>
                <c:pt idx="168">
                  <c:v>5.3258338815283177E-3</c:v>
                </c:pt>
                <c:pt idx="169">
                  <c:v>5.458450989523511E-3</c:v>
                </c:pt>
                <c:pt idx="170">
                  <c:v>5.5723205191460876E-3</c:v>
                </c:pt>
                <c:pt idx="171">
                  <c:v>5.6670513744725053E-3</c:v>
                </c:pt>
                <c:pt idx="172">
                  <c:v>5.7423181932089668E-3</c:v>
                </c:pt>
                <c:pt idx="173">
                  <c:v>5.7978624641797137E-3</c:v>
                </c:pt>
                <c:pt idx="174">
                  <c:v>5.8334934152086881E-3</c:v>
                </c:pt>
                <c:pt idx="175">
                  <c:v>5.8490886683450422E-3</c:v>
                </c:pt>
                <c:pt idx="176">
                  <c:v>5.8445946601820547E-3</c:v>
                </c:pt>
                <c:pt idx="177">
                  <c:v>5.8200268258258407E-3</c:v>
                </c:pt>
                <c:pt idx="178">
                  <c:v>5.7754695458819829E-3</c:v>
                </c:pt>
                <c:pt idx="179">
                  <c:v>5.7110758566421725E-3</c:v>
                </c:pt>
                <c:pt idx="180">
                  <c:v>5.6270669244662466E-3</c:v>
                </c:pt>
                <c:pt idx="181">
                  <c:v>5.5237312861649299E-3</c:v>
                </c:pt>
                <c:pt idx="182">
                  <c:v>5.4014238579921979E-3</c:v>
                </c:pt>
                <c:pt idx="183">
                  <c:v>5.260564716651062E-3</c:v>
                </c:pt>
                <c:pt idx="184">
                  <c:v>5.1016376564994555E-3</c:v>
                </c:pt>
                <c:pt idx="185">
                  <c:v>4.9251885279116793E-3</c:v>
                </c:pt>
                <c:pt idx="186">
                  <c:v>4.7318233625024382E-3</c:v>
                </c:pt>
                <c:pt idx="187">
                  <c:v>4.5222062916525944E-3</c:v>
                </c:pt>
                <c:pt idx="188">
                  <c:v>4.2970572654856447E-3</c:v>
                </c:pt>
                <c:pt idx="189">
                  <c:v>4.057149580129313E-3</c:v>
                </c:pt>
                <c:pt idx="190">
                  <c:v>3.8033072217551443E-3</c:v>
                </c:pt>
                <c:pt idx="191">
                  <c:v>3.536402036518217E-3</c:v>
                </c:pt>
                <c:pt idx="192">
                  <c:v>3.2573507361171247E-3</c:v>
                </c:pt>
                <c:pt idx="193">
                  <c:v>2.9671117492588912E-3</c:v>
                </c:pt>
                <c:pt idx="194">
                  <c:v>2.6666819298427932E-3</c:v>
                </c:pt>
                <c:pt idx="195">
                  <c:v>2.3570931331691326E-3</c:v>
                </c:pt>
                <c:pt idx="196">
                  <c:v>2.0394086719323083E-3</c:v>
                </c:pt>
                <c:pt idx="197">
                  <c:v>1.7147196641704306E-3</c:v>
                </c:pt>
                <c:pt idx="198">
                  <c:v>1.3841412857147684E-3</c:v>
                </c:pt>
                <c:pt idx="199">
                  <c:v>1.0488089400104376E-3</c:v>
                </c:pt>
                <c:pt idx="200">
                  <c:v>7.0987435846328476E-4</c:v>
                </c:pt>
                <c:pt idx="201">
                  <c:v>3.6850164470691288E-4</c:v>
                </c:pt>
                <c:pt idx="202">
                  <c:v>2.586327637603977E-5</c:v>
                </c:pt>
                <c:pt idx="203">
                  <c:v>-3.1686392188144858E-4</c:v>
                </c:pt>
                <c:pt idx="204">
                  <c:v>-6.5850282032268342E-4</c:v>
                </c:pt>
                <c:pt idx="205">
                  <c:v>-9.9788002707587651E-4</c:v>
                </c:pt>
                <c:pt idx="206">
                  <c:v>-1.3338299182682931E-3</c:v>
                </c:pt>
                <c:pt idx="207">
                  <c:v>-1.6651986414743314E-3</c:v>
                </c:pt>
                <c:pt idx="208">
                  <c:v>-1.9908480787333249E-3</c:v>
                </c:pt>
                <c:pt idx="209">
                  <c:v>-2.3096597555259031E-3</c:v>
                </c:pt>
                <c:pt idx="210">
                  <c:v>-2.6205386822830122E-3</c:v>
                </c:pt>
                <c:pt idx="211">
                  <c:v>-2.9224171152335597E-3</c:v>
                </c:pt>
                <c:pt idx="212">
                  <c:v>-3.2142582236738245E-3</c:v>
                </c:pt>
                <c:pt idx="213">
                  <c:v>-3.4950596510628516E-3</c:v>
                </c:pt>
                <c:pt idx="214">
                  <c:v>-3.7638569577130407E-3</c:v>
                </c:pt>
                <c:pt idx="215">
                  <c:v>-4.0197269332516231E-3</c:v>
                </c:pt>
                <c:pt idx="216">
                  <c:v>-4.2617907674760676E-3</c:v>
                </c:pt>
                <c:pt idx="217">
                  <c:v>-4.4892170687128021E-3</c:v>
                </c:pt>
                <c:pt idx="218">
                  <c:v>-4.7012247193124026E-3</c:v>
                </c:pt>
                <c:pt idx="219">
                  <c:v>-4.8970855584737835E-3</c:v>
                </c:pt>
                <c:pt idx="220">
                  <c:v>-5.0761268831829688E-3</c:v>
                </c:pt>
                <c:pt idx="221">
                  <c:v>-5.2377337586767122E-3</c:v>
                </c:pt>
                <c:pt idx="222">
                  <c:v>-5.3813511304954828E-3</c:v>
                </c:pt>
                <c:pt idx="223">
                  <c:v>-5.5064857308717383E-3</c:v>
                </c:pt>
                <c:pt idx="224">
                  <c:v>-5.6127077729058276E-3</c:v>
                </c:pt>
                <c:pt idx="225">
                  <c:v>-5.6996524267107097E-3</c:v>
                </c:pt>
                <c:pt idx="226">
                  <c:v>-5.7670210724555162E-3</c:v>
                </c:pt>
                <c:pt idx="227">
                  <c:v>-5.8145823260042761E-3</c:v>
                </c:pt>
                <c:pt idx="228">
                  <c:v>-5.842172833627127E-3</c:v>
                </c:pt>
                <c:pt idx="229">
                  <c:v>-5.8496978330545178E-3</c:v>
                </c:pt>
                <c:pt idx="230">
                  <c:v>-5.8371314789473988E-3</c:v>
                </c:pt>
                <c:pt idx="231">
                  <c:v>-5.8045169316655347E-3</c:v>
                </c:pt>
                <c:pt idx="232">
                  <c:v>-5.7519662090290812E-3</c:v>
                </c:pt>
                <c:pt idx="233">
                  <c:v>-5.6796598015825235E-3</c:v>
                </c:pt>
                <c:pt idx="234">
                  <c:v>-5.5878460526824414E-3</c:v>
                </c:pt>
                <c:pt idx="235">
                  <c:v>-5.4768403055381965E-3</c:v>
                </c:pt>
                <c:pt idx="236">
                  <c:v>-5.3470238201351571E-3</c:v>
                </c:pt>
                <c:pt idx="237">
                  <c:v>-5.1988424637603647E-3</c:v>
                </c:pt>
                <c:pt idx="238">
                  <c:v>-5.032805179628173E-3</c:v>
                </c:pt>
                <c:pt idx="239">
                  <c:v>-4.8494822388655042E-3</c:v>
                </c:pt>
                <c:pt idx="240">
                  <c:v>-4.6495032818604535E-3</c:v>
                </c:pt>
                <c:pt idx="241">
                  <c:v>-4.4335551557014227E-3</c:v>
                </c:pt>
                <c:pt idx="242">
                  <c:v>-4.2023795551342918E-3</c:v>
                </c:pt>
                <c:pt idx="243">
                  <c:v>-3.9567704751400168E-3</c:v>
                </c:pt>
                <c:pt idx="244">
                  <c:v>-3.6975714838819937E-3</c:v>
                </c:pt>
                <c:pt idx="245">
                  <c:v>-3.425672825389533E-3</c:v>
                </c:pt>
                <c:pt idx="246">
                  <c:v>-3.142008361928557E-3</c:v>
                </c:pt>
                <c:pt idx="247">
                  <c:v>-2.8475523665612342E-3</c:v>
                </c:pt>
                <c:pt idx="248">
                  <c:v>-2.5433161769108171E-3</c:v>
                </c:pt>
                <c:pt idx="249">
                  <c:v>-2.2303447216247005E-3</c:v>
                </c:pt>
                <c:pt idx="250">
                  <c:v>-1.9097129314657672E-3</c:v>
                </c:pt>
                <c:pt idx="251">
                  <c:v>-1.5825220473586477E-3</c:v>
                </c:pt>
                <c:pt idx="252">
                  <c:v>-1.2498958380711437E-3</c:v>
                </c:pt>
                <c:pt idx="253">
                  <c:v>-9.1297674052159957E-4</c:v>
                </c:pt>
                <c:pt idx="254">
                  <c:v>-5.7292193596870304E-4</c:v>
                </c:pt>
                <c:pt idx="255">
                  <c:v>-2.3089937556042191E-4</c:v>
                </c:pt>
                <c:pt idx="256">
                  <c:v>1.1191623110728623E-4</c:v>
                </c:pt>
                <c:pt idx="257">
                  <c:v>4.5434745064430862E-4</c:v>
                </c:pt>
                <c:pt idx="258">
                  <c:v>7.9521816987534653E-4</c:v>
                </c:pt>
                <c:pt idx="259">
                  <c:v>1.1333576353144787E-3</c:v>
                </c:pt>
                <c:pt idx="260">
                  <c:v>1.4676044742313534E-3</c:v>
                </c:pt>
                <c:pt idx="261">
                  <c:v>1.7968106834982665E-3</c:v>
                </c:pt>
                <c:pt idx="262">
                  <c:v>2.1198455725180442E-3</c:v>
                </c:pt>
                <c:pt idx="263">
                  <c:v>2.4355996466903676E-3</c:v>
                </c:pt>
                <c:pt idx="264">
                  <c:v>2.7429884180783875E-3</c:v>
                </c:pt>
                <c:pt idx="265">
                  <c:v>3.0409561301875374E-3</c:v>
                </c:pt>
                <c:pt idx="266">
                  <c:v>3.3284793840634265E-3</c:v>
                </c:pt>
                <c:pt idx="267">
                  <c:v>3.6045706532546323E-3</c:v>
                </c:pt>
                <c:pt idx="268">
                  <c:v>3.8682816755678737E-3</c:v>
                </c:pt>
                <c:pt idx="269">
                  <c:v>4.118706709966365E-3</c:v>
                </c:pt>
                <c:pt idx="270">
                  <c:v>4.3549856474250611E-3</c:v>
                </c:pt>
                <c:pt idx="271">
                  <c:v>4.5763069650583835E-3</c:v>
                </c:pt>
                <c:pt idx="272">
                  <c:v>4.7819105133741387E-3</c:v>
                </c:pt>
                <c:pt idx="273">
                  <c:v>4.9710901270805345E-3</c:v>
                </c:pt>
                <c:pt idx="274">
                  <c:v>5.1431960504792476E-3</c:v>
                </c:pt>
                <c:pt idx="275">
                  <c:v>5.2976371691142729E-3</c:v>
                </c:pt>
                <c:pt idx="276">
                  <c:v>5.4338830400117479E-3</c:v>
                </c:pt>
                <c:pt idx="277">
                  <c:v>5.5514657135377005E-3</c:v>
                </c:pt>
                <c:pt idx="278">
                  <c:v>5.6499813406163746E-3</c:v>
                </c:pt>
                <c:pt idx="279">
                  <c:v>5.7290915597889716E-3</c:v>
                </c:pt>
                <c:pt idx="280">
                  <c:v>5.7885246593488452E-3</c:v>
                </c:pt>
                <c:pt idx="281">
                  <c:v>5.8280765105616595E-3</c:v>
                </c:pt>
                <c:pt idx="282">
                  <c:v>5.8476112687652904E-3</c:v>
                </c:pt>
                <c:pt idx="283">
                  <c:v>5.8470618399414694E-3</c:v>
                </c:pt>
                <c:pt idx="284">
                  <c:v>5.8264301111566816E-3</c:v>
                </c:pt>
                <c:pt idx="285">
                  <c:v>5.7857869440808589E-3</c:v>
                </c:pt>
                <c:pt idx="286">
                  <c:v>5.7252719316061096E-3</c:v>
                </c:pt>
                <c:pt idx="287">
                  <c:v>5.6450929184014226E-3</c:v>
                </c:pt>
                <c:pt idx="288">
                  <c:v>5.5455252870500191E-3</c:v>
                </c:pt>
                <c:pt idx="289">
                  <c:v>5.4269110122212184E-3</c:v>
                </c:pt>
                <c:pt idx="290">
                  <c:v>5.2896574861253263E-3</c:v>
                </c:pt>
                <c:pt idx="291">
                  <c:v>5.1342361192856451E-3</c:v>
                </c:pt>
                <c:pt idx="292">
                  <c:v>4.9611807214333991E-3</c:v>
                </c:pt>
                <c:pt idx="293">
                  <c:v>4.7710856680865249E-3</c:v>
                </c:pt>
                <c:pt idx="294">
                  <c:v>4.5646038591094186E-3</c:v>
                </c:pt>
                <c:pt idx="295">
                  <c:v>4.3424444762651384E-3</c:v>
                </c:pt>
                <c:pt idx="296">
                  <c:v>4.1053705474619825E-3</c:v>
                </c:pt>
                <c:pt idx="297">
                  <c:v>3.8541963260602672E-3</c:v>
                </c:pt>
                <c:pt idx="298">
                  <c:v>3.5897844942403305E-3</c:v>
                </c:pt>
                <c:pt idx="299">
                  <c:v>3.3130432000370649E-3</c:v>
                </c:pt>
                <c:pt idx="300">
                  <c:v>3.0249229382175698E-3</c:v>
                </c:pt>
                <c:pt idx="301">
                  <c:v>2.7264132857148563E-3</c:v>
                </c:pt>
                <c:pt idx="302">
                  <c:v>2.4185395028300648E-3</c:v>
                </c:pt>
                <c:pt idx="303">
                  <c:v>2.1023590118767013E-3</c:v>
                </c:pt>
                <c:pt idx="304">
                  <c:v>1.7789577653613328E-3</c:v>
                </c:pt>
                <c:pt idx="305">
                  <c:v>1.4494465161745552E-3</c:v>
                </c:pt>
                <c:pt idx="306">
                  <c:v>1.1149570026026984E-3</c:v>
                </c:pt>
                <c:pt idx="307">
                  <c:v>7.7663806126305351E-4</c:v>
                </c:pt>
                <c:pt idx="308">
                  <c:v>4.3565168131332835E-4</c:v>
                </c:pt>
                <c:pt idx="309">
                  <c:v>9.3169013487379645E-5</c:v>
                </c:pt>
                <c:pt idx="310">
                  <c:v>-2.4963365233536457E-4</c:v>
                </c:pt>
                <c:pt idx="311">
                  <c:v>-5.9157892721137641E-4</c:v>
                </c:pt>
                <c:pt idx="312">
                  <c:v>-9.3149236698934117E-4</c:v>
                </c:pt>
                <c:pt idx="313">
                  <c:v>-1.2682065060522962E-3</c:v>
                </c:pt>
                <c:pt idx="314">
                  <c:v>-1.600564867091319E-3</c:v>
                </c:pt>
                <c:pt idx="315">
                  <c:v>-1.927425933138816E-3</c:v>
                </c:pt>
                <c:pt idx="316">
                  <c:v>-2.2476670682190212E-3</c:v>
                </c:pt>
                <c:pt idx="317">
                  <c:v>-2.5601883731500024E-3</c:v>
                </c:pt>
                <c:pt idx="318">
                  <c:v>-2.8639164632538439E-3</c:v>
                </c:pt>
                <c:pt idx="319">
                  <c:v>-3.157808155000252E-3</c:v>
                </c:pt>
                <c:pt idx="320">
                  <c:v>-3.4408540489213831E-3</c:v>
                </c:pt>
                <c:pt idx="321">
                  <c:v>-3.7120819964920381E-3</c:v>
                </c:pt>
                <c:pt idx="322">
                  <c:v>-3.9705604390678903E-3</c:v>
                </c:pt>
                <c:pt idx="323">
                  <c:v>-4.2154016074138368E-3</c:v>
                </c:pt>
                <c:pt idx="324">
                  <c:v>-4.4457645708333802E-3</c:v>
                </c:pt>
                <c:pt idx="325">
                  <c:v>-4.6608581254265228E-3</c:v>
                </c:pt>
                <c:pt idx="326">
                  <c:v>-4.8599435115561605E-3</c:v>
                </c:pt>
                <c:pt idx="327">
                  <c:v>-5.042336951189573E-3</c:v>
                </c:pt>
                <c:pt idx="328">
                  <c:v>-5.2074119964002812E-3</c:v>
                </c:pt>
                <c:pt idx="329">
                  <c:v>-5.3546016809640964E-3</c:v>
                </c:pt>
                <c:pt idx="330">
                  <c:v>-5.483400467659506E-3</c:v>
                </c:pt>
                <c:pt idx="331">
                  <c:v>-5.5933659845842061E-3</c:v>
                </c:pt>
                <c:pt idx="332">
                  <c:v>-5.684120544524226E-3</c:v>
                </c:pt>
                <c:pt idx="333">
                  <c:v>-5.7553524421572293E-3</c:v>
                </c:pt>
                <c:pt idx="334">
                  <c:v>-5.8068170246346204E-3</c:v>
                </c:pt>
                <c:pt idx="335">
                  <c:v>-5.8383375318654387E-3</c:v>
                </c:pt>
                <c:pt idx="336">
                  <c:v>-5.8498057036160045E-3</c:v>
                </c:pt>
                <c:pt idx="337">
                  <c:v>-5.8411821513401734E-3</c:v>
                </c:pt>
                <c:pt idx="338">
                  <c:v>-5.8124964934631084E-3</c:v>
                </c:pt>
                <c:pt idx="339">
                  <c:v>-5.7638472536539328E-3</c:v>
                </c:pt>
                <c:pt idx="340">
                  <c:v>-5.6954015224366513E-3</c:v>
                </c:pt>
                <c:pt idx="341">
                  <c:v>-5.6073943833015666E-3</c:v>
                </c:pt>
                <c:pt idx="342">
                  <c:v>-5.5001281052882755E-3</c:v>
                </c:pt>
                <c:pt idx="343">
                  <c:v>-5.3739711048133862E-3</c:v>
                </c:pt>
                <c:pt idx="344">
                  <c:v>-5.229356680308668E-3</c:v>
                </c:pt>
                <c:pt idx="345">
                  <c:v>-5.0667815240156436E-3</c:v>
                </c:pt>
                <c:pt idx="346">
                  <c:v>-4.8868040160479891E-3</c:v>
                </c:pt>
                <c:pt idx="347">
                  <c:v>-4.6900423065809882E-3</c:v>
                </c:pt>
                <c:pt idx="348">
                  <c:v>-4.4771721927548969E-3</c:v>
                </c:pt>
                <c:pt idx="349">
                  <c:v>-4.2489247975842498E-3</c:v>
                </c:pt>
                <c:pt idx="350">
                  <c:v>-4.0060840588450781E-3</c:v>
                </c:pt>
                <c:pt idx="351">
                  <c:v>-3.7494840365647265E-3</c:v>
                </c:pt>
                <c:pt idx="352">
                  <c:v>-3.4800060483619216E-3</c:v>
                </c:pt>
                <c:pt idx="353">
                  <c:v>-3.1985756424761556E-3</c:v>
                </c:pt>
                <c:pt idx="354">
                  <c:v>-2.9061594188825525E-3</c:v>
                </c:pt>
                <c:pt idx="355">
                  <c:v>-2.6037617094107415E-3</c:v>
                </c:pt>
                <c:pt idx="356">
                  <c:v>-2.2924211282699374E-3</c:v>
                </c:pt>
                <c:pt idx="357">
                  <c:v>-1.9732070048278888E-3</c:v>
                </c:pt>
                <c:pt idx="358">
                  <c:v>-1.6472157108956391E-3</c:v>
                </c:pt>
                <c:pt idx="359">
                  <c:v>-1.3155668951323988E-3</c:v>
                </c:pt>
                <c:pt idx="360">
                  <c:v>-9.7939963750382831E-4</c:v>
                </c:pt>
                <c:pt idx="361">
                  <c:v>-6.3986853700161899E-4</c:v>
                </c:pt>
                <c:pt idx="362">
                  <c:v>-2.9813974606147529E-4</c:v>
                </c:pt>
                <c:pt idx="363">
                  <c:v>4.4613034700324341E-5</c:v>
                </c:pt>
                <c:pt idx="364">
                  <c:v>3.8721258767532329E-4</c:v>
                </c:pt>
                <c:pt idx="365">
                  <c:v>7.2848222153073323E-4</c:v>
                </c:pt>
                <c:pt idx="366">
                  <c:v>1.0672498126697357E-3</c:v>
                </c:pt>
                <c:pt idx="367">
                  <c:v>1.4023518310034514E-3</c:v>
                </c:pt>
                <c:pt idx="368">
                  <c:v>1.7326373362076767E-3</c:v>
                </c:pt>
                <c:pt idx="369">
                  <c:v>2.0569719307388522E-3</c:v>
                </c:pt>
                <c:pt idx="370">
                  <c:v>2.3742416560322498E-3</c:v>
                </c:pt>
                <c:pt idx="371">
                  <c:v>2.6833568185005117E-3</c:v>
                </c:pt>
                <c:pt idx="372">
                  <c:v>2.9832557321917692E-3</c:v>
                </c:pt>
                <c:pt idx="373">
                  <c:v>3.2729083652528312E-3</c:v>
                </c:pt>
                <c:pt idx="374">
                  <c:v>3.5513198776733054E-3</c:v>
                </c:pt>
                <c:pt idx="375">
                  <c:v>3.8175340381599249E-3</c:v>
                </c:pt>
                <c:pt idx="376">
                  <c:v>4.0706365084055042E-3</c:v>
                </c:pt>
                <c:pt idx="377">
                  <c:v>4.3097579834723695E-3</c:v>
                </c:pt>
                <c:pt idx="378">
                  <c:v>4.5340771775043342E-3</c:v>
                </c:pt>
                <c:pt idx="379">
                  <c:v>4.7428236445124783E-3</c:v>
                </c:pt>
                <c:pt idx="380">
                  <c:v>4.9352804245464867E-3</c:v>
                </c:pt>
                <c:pt idx="381">
                  <c:v>5.1107865061630108E-3</c:v>
                </c:pt>
                <c:pt idx="382">
                  <c:v>5.2687390967334673E-3</c:v>
                </c:pt>
                <c:pt idx="383">
                  <c:v>5.4085956927936744E-3</c:v>
                </c:pt>
                <c:pt idx="384">
                  <c:v>5.5298759433245245E-3</c:v>
                </c:pt>
                <c:pt idx="385">
                  <c:v>5.6321632995640627E-3</c:v>
                </c:pt>
                <c:pt idx="386">
                  <c:v>5.7151064456845372E-3</c:v>
                </c:pt>
                <c:pt idx="387">
                  <c:v>5.7784205054206214E-3</c:v>
                </c:pt>
                <c:pt idx="388">
                  <c:v>5.8218880205045259E-3</c:v>
                </c:pt>
                <c:pt idx="389">
                  <c:v>5.8453596975474743E-3</c:v>
                </c:pt>
                <c:pt idx="390">
                  <c:v>5.8487549208022993E-3</c:v>
                </c:pt>
                <c:pt idx="391">
                  <c:v>5.8320620290460276E-3</c:v>
                </c:pt>
                <c:pt idx="392">
                  <c:v>5.7953383556314884E-3</c:v>
                </c:pt>
                <c:pt idx="393">
                  <c:v>5.7387100315703524E-3</c:v>
                </c:pt>
                <c:pt idx="394">
                  <c:v>5.6623715523239663E-3</c:v>
                </c:pt>
                <c:pt idx="395">
                  <c:v>5.566585109789861E-3</c:v>
                </c:pt>
                <c:pt idx="396">
                  <c:v>5.4516796917782936E-3</c:v>
                </c:pt>
                <c:pt idx="397">
                  <c:v>5.3180499520717643E-3</c:v>
                </c:pt>
                <c:pt idx="398">
                  <c:v>5.1661548549483951E-3</c:v>
                </c:pt>
                <c:pt idx="399">
                  <c:v>4.9965160988246762E-3</c:v>
                </c:pt>
                <c:pt idx="400">
                  <c:v>4.8097163244317552E-3</c:v>
                </c:pt>
                <c:pt idx="401">
                  <c:v>4.6063971136794338E-3</c:v>
                </c:pt>
                <c:pt idx="402">
                  <c:v>4.3872567860809867E-3</c:v>
                </c:pt>
                <c:pt idx="403">
                  <c:v>4.153048000307186E-3</c:v>
                </c:pt>
                <c:pt idx="404">
                  <c:v>3.9045751691072321E-3</c:v>
                </c:pt>
                <c:pt idx="405">
                  <c:v>3.6426916964752841E-3</c:v>
                </c:pt>
                <c:pt idx="406">
                  <c:v>3.368297046551825E-3</c:v>
                </c:pt>
                <c:pt idx="407">
                  <c:v>3.0823336543269906E-3</c:v>
                </c:pt>
                <c:pt idx="408">
                  <c:v>2.7857836887563558E-3</c:v>
                </c:pt>
                <c:pt idx="409">
                  <c:v>2.4796656794065682E-3</c:v>
                </c:pt>
                <c:pt idx="410">
                  <c:v>2.1650310182169479E-3</c:v>
                </c:pt>
                <c:pt idx="411">
                  <c:v>1.8429603483920802E-3</c:v>
                </c:pt>
                <c:pt idx="412">
                  <c:v>1.5145598528281121E-3</c:v>
                </c:pt>
                <c:pt idx="413">
                  <c:v>1.1809574548204997E-3</c:v>
                </c:pt>
                <c:pt idx="414">
                  <c:v>8.4329894410225441E-4</c:v>
                </c:pt>
                <c:pt idx="415">
                  <c:v>5.0274404151817633E-4</c:v>
                </c:pt>
                <c:pt idx="416">
                  <c:v>1.6046241585133752E-4</c:v>
                </c:pt>
                <c:pt idx="417">
                  <c:v>-1.8237033351759297E-4</c:v>
                </c:pt>
                <c:pt idx="418">
                  <c:v>-5.2457671432023546E-4</c:v>
                </c:pt>
                <c:pt idx="419">
                  <c:v>-8.6498138561169147E-4</c:v>
                </c:pt>
                <c:pt idx="420">
                  <c:v>-1.2024151945928085E-3</c:v>
                </c:pt>
                <c:pt idx="421">
                  <c:v>-1.5357191921786556E-3</c:v>
                </c:pt>
                <c:pt idx="422">
                  <c:v>-1.8637486135213599E-3</c:v>
                </c:pt>
                <c:pt idx="423">
                  <c:v>-2.1853768098158022E-3</c:v>
                </c:pt>
                <c:pt idx="424">
                  <c:v>-2.4994991178840138E-3</c:v>
                </c:pt>
                <c:pt idx="425">
                  <c:v>-2.8050366542478069E-3</c:v>
                </c:pt>
                <c:pt idx="426">
                  <c:v>-3.1009400206585295E-3</c:v>
                </c:pt>
                <c:pt idx="427">
                  <c:v>-3.3861929083569475E-3</c:v>
                </c:pt>
                <c:pt idx="428">
                  <c:v>-3.6598155886840835E-3</c:v>
                </c:pt>
                <c:pt idx="429">
                  <c:v>-3.9208682780540859E-3</c:v>
                </c:pt>
                <c:pt idx="430">
                  <c:v>-4.1684543657320309E-3</c:v>
                </c:pt>
                <c:pt idx="431">
                  <c:v>-4.401723493330234E-3</c:v>
                </c:pt>
                <c:pt idx="432">
                  <c:v>-4.6198744754464699E-3</c:v>
                </c:pt>
                <c:pt idx="433">
                  <c:v>-4.822158051412808E-3</c:v>
                </c:pt>
                <c:pt idx="434">
                  <c:v>-5.007879458703908E-3</c:v>
                </c:pt>
                <c:pt idx="435">
                  <c:v>-5.1764008191661796E-3</c:v>
                </c:pt>
                <c:pt idx="436">
                  <c:v>-5.3271433298720527E-3</c:v>
                </c:pt>
                <c:pt idx="437">
                  <c:v>-5.4595892510746731E-3</c:v>
                </c:pt>
                <c:pt idx="438">
                  <c:v>-5.5732836844351813E-3</c:v>
                </c:pt>
                <c:pt idx="439">
                  <c:v>-5.6678361354150974E-3</c:v>
                </c:pt>
                <c:pt idx="440">
                  <c:v>-5.7429218544676258E-3</c:v>
                </c:pt>
                <c:pt idx="441">
                  <c:v>-5.798282952421404E-3</c:v>
                </c:pt>
                <c:pt idx="442">
                  <c:v>-5.8337292862258349E-3</c:v>
                </c:pt>
                <c:pt idx="443">
                  <c:v>-5.8491391120158009E-3</c:v>
                </c:pt>
                <c:pt idx="444">
                  <c:v>-5.8444595032527552E-3</c:v>
                </c:pt>
                <c:pt idx="445">
                  <c:v>-5.8197065325060427E-3</c:v>
                </c:pt>
                <c:pt idx="446">
                  <c:v>-5.7749652162501003E-3</c:v>
                </c:pt>
                <c:pt idx="447">
                  <c:v>-5.7103892228671516E-3</c:v>
                </c:pt>
                <c:pt idx="448">
                  <c:v>-5.6262003448582674E-3</c:v>
                </c:pt>
                <c:pt idx="449">
                  <c:v>-5.5226877370755474E-3</c:v>
                </c:pt>
                <c:pt idx="450">
                  <c:v>-5.400206923591791E-3</c:v>
                </c:pt>
                <c:pt idx="451">
                  <c:v>-5.2591785766186424E-3</c:v>
                </c:pt>
                <c:pt idx="452">
                  <c:v>-5.1000870716671632E-3</c:v>
                </c:pt>
                <c:pt idx="453">
                  <c:v>-4.9234788239132339E-3</c:v>
                </c:pt>
                <c:pt idx="454">
                  <c:v>-4.7299604114817463E-3</c:v>
                </c:pt>
                <c:pt idx="455">
                  <c:v>-4.5201964920952948E-3</c:v>
                </c:pt>
                <c:pt idx="456">
                  <c:v>-4.2949075202428902E-3</c:v>
                </c:pt>
                <c:pt idx="457">
                  <c:v>-4.0548672727092651E-3</c:v>
                </c:pt>
                <c:pt idx="458">
                  <c:v>-3.8009001909635929E-3</c:v>
                </c:pt>
                <c:pt idx="459">
                  <c:v>-3.5338785495354482E-3</c:v>
                </c:pt>
                <c:pt idx="460">
                  <c:v>-3.2547194601034867E-3</c:v>
                </c:pt>
                <c:pt idx="461">
                  <c:v>-2.9643817215865946E-3</c:v>
                </c:pt>
                <c:pt idx="462">
                  <c:v>-2.6638625270561812E-3</c:v>
                </c:pt>
                <c:pt idx="463">
                  <c:v>-2.35419403878003E-3</c:v>
                </c:pt>
                <c:pt idx="464">
                  <c:v>-2.0364398431610654E-3</c:v>
                </c:pt>
                <c:pt idx="465">
                  <c:v>-1.7116912977468827E-3</c:v>
                </c:pt>
                <c:pt idx="466">
                  <c:v>-1.3810637828565728E-3</c:v>
                </c:pt>
                <c:pt idx="467">
                  <c:v>-1.0456928706991126E-3</c:v>
                </c:pt>
                <c:pt idx="468">
                  <c:v>-7.067304251405568E-4</c:v>
                </c:pt>
                <c:pt idx="469">
                  <c:v>-3.6534064551615227E-4</c:v>
                </c:pt>
                <c:pt idx="470">
                  <c:v>-2.2696068074993035E-5</c:v>
                </c:pt>
                <c:pt idx="471">
                  <c:v>3.2002646120924457E-4</c:v>
                </c:pt>
                <c:pt idx="472">
                  <c:v>6.6164982862973226E-4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E3-49FD-AE63-41D1CCC56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291584"/>
        <c:axId val="1"/>
      </c:scatterChart>
      <c:valAx>
        <c:axId val="514291584"/>
        <c:scaling>
          <c:orientation val="minMax"/>
          <c:max val="25000"/>
          <c:min val="-5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29158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V829 Her - O-C Diagr.</a:t>
            </a:r>
          </a:p>
        </c:rich>
      </c:tx>
      <c:layout>
        <c:manualLayout>
          <c:xMode val="edge"/>
          <c:yMode val="edge"/>
          <c:x val="0.37151735290054688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2301318133614"/>
          <c:y val="0.14117667333506626"/>
          <c:w val="0.81733807908801692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Robb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(2)'!$D$21:$D$297</c:f>
                <c:numCache>
                  <c:formatCode>General</c:formatCode>
                  <c:ptCount val="2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  <c:pt idx="77">
                    <c:v>6.9999999999999999E-4</c:v>
                  </c:pt>
                  <c:pt idx="78">
                    <c:v>4.1000000000000003E-3</c:v>
                  </c:pt>
                  <c:pt idx="79">
                    <c:v>1.5E-3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5.8999999999999999E-3</c:v>
                  </c:pt>
                  <c:pt idx="85">
                    <c:v>2.7000000000000001E-3</c:v>
                  </c:pt>
                  <c:pt idx="86">
                    <c:v>4.0000000000000002E-4</c:v>
                  </c:pt>
                  <c:pt idx="87">
                    <c:v>4.0000000000000002E-4</c:v>
                  </c:pt>
                  <c:pt idx="88">
                    <c:v>2.0000000000000001E-4</c:v>
                  </c:pt>
                  <c:pt idx="89">
                    <c:v>2.9999999999999997E-4</c:v>
                  </c:pt>
                  <c:pt idx="90">
                    <c:v>2.9999999999999997E-4</c:v>
                  </c:pt>
                  <c:pt idx="91">
                    <c:v>5.0000000000000001E-4</c:v>
                  </c:pt>
                  <c:pt idx="92">
                    <c:v>2.0000000000000001E-4</c:v>
                  </c:pt>
                  <c:pt idx="93">
                    <c:v>5.9999999999999995E-4</c:v>
                  </c:pt>
                  <c:pt idx="94">
                    <c:v>1E-3</c:v>
                  </c:pt>
                  <c:pt idx="95">
                    <c:v>0</c:v>
                  </c:pt>
                  <c:pt idx="96">
                    <c:v>2.0000000000000001E-4</c:v>
                  </c:pt>
                  <c:pt idx="97">
                    <c:v>5.0000000000000001E-4</c:v>
                  </c:pt>
                  <c:pt idx="98">
                    <c:v>0</c:v>
                  </c:pt>
                  <c:pt idx="99">
                    <c:v>1E-4</c:v>
                  </c:pt>
                  <c:pt idx="100">
                    <c:v>2.0000000000000001E-4</c:v>
                  </c:pt>
                  <c:pt idx="101">
                    <c:v>2.0000000000000001E-4</c:v>
                  </c:pt>
                  <c:pt idx="102">
                    <c:v>1.6000000000000001E-3</c:v>
                  </c:pt>
                  <c:pt idx="103">
                    <c:v>2.9999999999999997E-4</c:v>
                  </c:pt>
                </c:numCache>
              </c:numRef>
            </c:plus>
            <c:minus>
              <c:numRef>
                <c:f>'A (2)'!$D$21:$D$297</c:f>
                <c:numCache>
                  <c:formatCode>General</c:formatCode>
                  <c:ptCount val="2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  <c:pt idx="77">
                    <c:v>6.9999999999999999E-4</c:v>
                  </c:pt>
                  <c:pt idx="78">
                    <c:v>4.1000000000000003E-3</c:v>
                  </c:pt>
                  <c:pt idx="79">
                    <c:v>1.5E-3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5.8999999999999999E-3</c:v>
                  </c:pt>
                  <c:pt idx="85">
                    <c:v>2.7000000000000001E-3</c:v>
                  </c:pt>
                  <c:pt idx="86">
                    <c:v>4.0000000000000002E-4</c:v>
                  </c:pt>
                  <c:pt idx="87">
                    <c:v>4.0000000000000002E-4</c:v>
                  </c:pt>
                  <c:pt idx="88">
                    <c:v>2.0000000000000001E-4</c:v>
                  </c:pt>
                  <c:pt idx="89">
                    <c:v>2.9999999999999997E-4</c:v>
                  </c:pt>
                  <c:pt idx="90">
                    <c:v>2.9999999999999997E-4</c:v>
                  </c:pt>
                  <c:pt idx="91">
                    <c:v>5.0000000000000001E-4</c:v>
                  </c:pt>
                  <c:pt idx="92">
                    <c:v>2.0000000000000001E-4</c:v>
                  </c:pt>
                  <c:pt idx="93">
                    <c:v>5.9999999999999995E-4</c:v>
                  </c:pt>
                  <c:pt idx="94">
                    <c:v>1E-3</c:v>
                  </c:pt>
                  <c:pt idx="95">
                    <c:v>0</c:v>
                  </c:pt>
                  <c:pt idx="96">
                    <c:v>2.0000000000000001E-4</c:v>
                  </c:pt>
                  <c:pt idx="97">
                    <c:v>5.0000000000000001E-4</c:v>
                  </c:pt>
                  <c:pt idx="98">
                    <c:v>0</c:v>
                  </c:pt>
                  <c:pt idx="99">
                    <c:v>1E-4</c:v>
                  </c:pt>
                  <c:pt idx="100">
                    <c:v>2.0000000000000001E-4</c:v>
                  </c:pt>
                  <c:pt idx="101">
                    <c:v>2.0000000000000001E-4</c:v>
                  </c:pt>
                  <c:pt idx="102">
                    <c:v>1.6000000000000001E-3</c:v>
                  </c:pt>
                  <c:pt idx="10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(2)'!$H$21:$H$997</c:f>
              <c:numCache>
                <c:formatCode>General</c:formatCode>
                <c:ptCount val="977"/>
                <c:pt idx="0">
                  <c:v>-2.7000000045518391E-3</c:v>
                </c:pt>
                <c:pt idx="1">
                  <c:v>1.9252499987487681E-3</c:v>
                </c:pt>
                <c:pt idx="2">
                  <c:v>-1.2445000902516767E-4</c:v>
                </c:pt>
                <c:pt idx="3">
                  <c:v>-2.3489000013796613E-3</c:v>
                </c:pt>
                <c:pt idx="4">
                  <c:v>1.7694999405648559E-4</c:v>
                </c:pt>
                <c:pt idx="5">
                  <c:v>5.2499992307275534E-5</c:v>
                </c:pt>
                <c:pt idx="10">
                  <c:v>6.0802999942097813E-3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31-4C7C-AF4D-EF8A95C0C7A8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  <c:pt idx="77">
                    <c:v>6.9999999999999999E-4</c:v>
                  </c:pt>
                  <c:pt idx="78">
                    <c:v>4.1000000000000003E-3</c:v>
                  </c:pt>
                  <c:pt idx="79">
                    <c:v>1.5E-3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5.8999999999999999E-3</c:v>
                  </c:pt>
                  <c:pt idx="85">
                    <c:v>2.7000000000000001E-3</c:v>
                  </c:pt>
                  <c:pt idx="86">
                    <c:v>4.0000000000000002E-4</c:v>
                  </c:pt>
                  <c:pt idx="87">
                    <c:v>4.0000000000000002E-4</c:v>
                  </c:pt>
                  <c:pt idx="88">
                    <c:v>2.0000000000000001E-4</c:v>
                  </c:pt>
                  <c:pt idx="89">
                    <c:v>2.9999999999999997E-4</c:v>
                  </c:pt>
                  <c:pt idx="90">
                    <c:v>2.9999999999999997E-4</c:v>
                  </c:pt>
                  <c:pt idx="91">
                    <c:v>5.0000000000000001E-4</c:v>
                  </c:pt>
                  <c:pt idx="92">
                    <c:v>2.0000000000000001E-4</c:v>
                  </c:pt>
                  <c:pt idx="93">
                    <c:v>5.9999999999999995E-4</c:v>
                  </c:pt>
                  <c:pt idx="94">
                    <c:v>1E-3</c:v>
                  </c:pt>
                  <c:pt idx="95">
                    <c:v>0</c:v>
                  </c:pt>
                  <c:pt idx="96">
                    <c:v>2.0000000000000001E-4</c:v>
                  </c:pt>
                  <c:pt idx="97">
                    <c:v>5.0000000000000001E-4</c:v>
                  </c:pt>
                  <c:pt idx="98">
                    <c:v>0</c:v>
                  </c:pt>
                  <c:pt idx="99">
                    <c:v>1E-4</c:v>
                  </c:pt>
                  <c:pt idx="100">
                    <c:v>2.0000000000000001E-4</c:v>
                  </c:pt>
                  <c:pt idx="101">
                    <c:v>2.0000000000000001E-4</c:v>
                  </c:pt>
                  <c:pt idx="102">
                    <c:v>1.6000000000000001E-3</c:v>
                  </c:pt>
                  <c:pt idx="103">
                    <c:v>2.9999999999999997E-4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  <c:pt idx="77">
                    <c:v>6.9999999999999999E-4</c:v>
                  </c:pt>
                  <c:pt idx="78">
                    <c:v>4.1000000000000003E-3</c:v>
                  </c:pt>
                  <c:pt idx="79">
                    <c:v>1.5E-3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5.8999999999999999E-3</c:v>
                  </c:pt>
                  <c:pt idx="85">
                    <c:v>2.7000000000000001E-3</c:v>
                  </c:pt>
                  <c:pt idx="86">
                    <c:v>4.0000000000000002E-4</c:v>
                  </c:pt>
                  <c:pt idx="87">
                    <c:v>4.0000000000000002E-4</c:v>
                  </c:pt>
                  <c:pt idx="88">
                    <c:v>2.0000000000000001E-4</c:v>
                  </c:pt>
                  <c:pt idx="89">
                    <c:v>2.9999999999999997E-4</c:v>
                  </c:pt>
                  <c:pt idx="90">
                    <c:v>2.9999999999999997E-4</c:v>
                  </c:pt>
                  <c:pt idx="91">
                    <c:v>5.0000000000000001E-4</c:v>
                  </c:pt>
                  <c:pt idx="92">
                    <c:v>2.0000000000000001E-4</c:v>
                  </c:pt>
                  <c:pt idx="93">
                    <c:v>5.9999999999999995E-4</c:v>
                  </c:pt>
                  <c:pt idx="94">
                    <c:v>1E-3</c:v>
                  </c:pt>
                  <c:pt idx="95">
                    <c:v>0</c:v>
                  </c:pt>
                  <c:pt idx="96">
                    <c:v>2.0000000000000001E-4</c:v>
                  </c:pt>
                  <c:pt idx="97">
                    <c:v>5.0000000000000001E-4</c:v>
                  </c:pt>
                  <c:pt idx="98">
                    <c:v>0</c:v>
                  </c:pt>
                  <c:pt idx="99">
                    <c:v>1E-4</c:v>
                  </c:pt>
                  <c:pt idx="100">
                    <c:v>2.0000000000000001E-4</c:v>
                  </c:pt>
                  <c:pt idx="101">
                    <c:v>2.0000000000000001E-4</c:v>
                  </c:pt>
                  <c:pt idx="102">
                    <c:v>1.6000000000000001E-3</c:v>
                  </c:pt>
                  <c:pt idx="10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(2)'!$I$21:$I$997</c:f>
              <c:numCache>
                <c:formatCode>General</c:formatCode>
                <c:ptCount val="977"/>
                <c:pt idx="22">
                  <c:v>1.8925499971373938E-3</c:v>
                </c:pt>
                <c:pt idx="65">
                  <c:v>3.5116199993353803E-2</c:v>
                </c:pt>
                <c:pt idx="83">
                  <c:v>5.3502549999393523E-2</c:v>
                </c:pt>
                <c:pt idx="92">
                  <c:v>5.8000550001452211E-2</c:v>
                </c:pt>
                <c:pt idx="94">
                  <c:v>5.835444999684114E-2</c:v>
                </c:pt>
                <c:pt idx="96">
                  <c:v>6.40478028144571E-2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31-4C7C-AF4D-EF8A95C0C7A8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plus>
            <c:minus>
              <c:numRef>
                <c:f>'A (2)'!$D$21:$D$49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(2)'!$J$21:$J$997</c:f>
              <c:numCache>
                <c:formatCode>General</c:formatCode>
                <c:ptCount val="977"/>
                <c:pt idx="6">
                  <c:v>3.6132000022917055E-3</c:v>
                </c:pt>
                <c:pt idx="7">
                  <c:v>3.713199999765493E-3</c:v>
                </c:pt>
                <c:pt idx="8">
                  <c:v>2.9993499920237809E-3</c:v>
                </c:pt>
                <c:pt idx="9">
                  <c:v>5.3993499968782999E-3</c:v>
                </c:pt>
                <c:pt idx="11">
                  <c:v>3.5854999950970523E-3</c:v>
                </c:pt>
                <c:pt idx="12">
                  <c:v>3.785499997320585E-3</c:v>
                </c:pt>
                <c:pt idx="13">
                  <c:v>2.7913999947486445E-3</c:v>
                </c:pt>
                <c:pt idx="14">
                  <c:v>5.3913999945507385E-3</c:v>
                </c:pt>
                <c:pt idx="15">
                  <c:v>3.073499996389728E-3</c:v>
                </c:pt>
                <c:pt idx="16">
                  <c:v>8.0735000010463409E-3</c:v>
                </c:pt>
                <c:pt idx="17">
                  <c:v>-3.7940000038361177E-4</c:v>
                </c:pt>
                <c:pt idx="64">
                  <c:v>3.1552399996144231E-2</c:v>
                </c:pt>
                <c:pt idx="73">
                  <c:v>2.5757399998838082E-2</c:v>
                </c:pt>
                <c:pt idx="102">
                  <c:v>6.5864199998031836E-2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31-4C7C-AF4D-EF8A95C0C7A8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(2)'!$D$21:$D$97</c:f>
                <c:numCache>
                  <c:formatCode>General</c:formatCode>
                  <c:ptCount val="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</c:numCache>
              </c:numRef>
            </c:plus>
            <c:minus>
              <c:numRef>
                <c:f>'A (2)'!$D$21:$D$97</c:f>
                <c:numCache>
                  <c:formatCode>General</c:formatCode>
                  <c:ptCount val="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(2)'!$K$21:$K$997</c:f>
              <c:numCache>
                <c:formatCode>General</c:formatCode>
                <c:ptCount val="977"/>
                <c:pt idx="18">
                  <c:v>1.2060000153724104E-4</c:v>
                </c:pt>
                <c:pt idx="19">
                  <c:v>-5.0890000056824647E-3</c:v>
                </c:pt>
                <c:pt idx="20">
                  <c:v>-3.4160500072175637E-3</c:v>
                </c:pt>
                <c:pt idx="21">
                  <c:v>-2.58550004218705E-4</c:v>
                </c:pt>
                <c:pt idx="23">
                  <c:v>5.7229999947594479E-3</c:v>
                </c:pt>
                <c:pt idx="24">
                  <c:v>4.7285999971791171E-3</c:v>
                </c:pt>
                <c:pt idx="25">
                  <c:v>7.7802999949199148E-3</c:v>
                </c:pt>
                <c:pt idx="26">
                  <c:v>5.1852999968104996E-3</c:v>
                </c:pt>
                <c:pt idx="27">
                  <c:v>5.2419999992707744E-3</c:v>
                </c:pt>
                <c:pt idx="28">
                  <c:v>2.567249997809995E-3</c:v>
                </c:pt>
                <c:pt idx="29">
                  <c:v>3.2922999962465838E-3</c:v>
                </c:pt>
                <c:pt idx="30">
                  <c:v>4.4281500013312325E-3</c:v>
                </c:pt>
                <c:pt idx="31">
                  <c:v>3.993349993834272E-3</c:v>
                </c:pt>
                <c:pt idx="32">
                  <c:v>1.3798549996863585E-2</c:v>
                </c:pt>
                <c:pt idx="33">
                  <c:v>1.7019500010064803E-3</c:v>
                </c:pt>
                <c:pt idx="39">
                  <c:v>1.1164299998199567E-2</c:v>
                </c:pt>
                <c:pt idx="44">
                  <c:v>1.3745399999606889E-2</c:v>
                </c:pt>
                <c:pt idx="46">
                  <c:v>1.7535949999000877E-2</c:v>
                </c:pt>
                <c:pt idx="47">
                  <c:v>1.3325400002941024E-2</c:v>
                </c:pt>
                <c:pt idx="48">
                  <c:v>2.0145800001046155E-2</c:v>
                </c:pt>
                <c:pt idx="49">
                  <c:v>1.6773850002209656E-2</c:v>
                </c:pt>
                <c:pt idx="50">
                  <c:v>2.1424149992526509E-2</c:v>
                </c:pt>
                <c:pt idx="51">
                  <c:v>2.1499700000276789E-2</c:v>
                </c:pt>
                <c:pt idx="52">
                  <c:v>2.1229149991995655E-2</c:v>
                </c:pt>
                <c:pt idx="53">
                  <c:v>2.5593949998437893E-2</c:v>
                </c:pt>
                <c:pt idx="54">
                  <c:v>2.1846449999429751E-2</c:v>
                </c:pt>
                <c:pt idx="55">
                  <c:v>2.0171499993011821E-2</c:v>
                </c:pt>
                <c:pt idx="56">
                  <c:v>2.3375099990516901E-2</c:v>
                </c:pt>
                <c:pt idx="57">
                  <c:v>2.4601749995781574E-2</c:v>
                </c:pt>
                <c:pt idx="58">
                  <c:v>2.8779149994079489E-2</c:v>
                </c:pt>
                <c:pt idx="59">
                  <c:v>2.7228400002059061E-2</c:v>
                </c:pt>
                <c:pt idx="60">
                  <c:v>3.3931199999642558E-2</c:v>
                </c:pt>
                <c:pt idx="61">
                  <c:v>3.3086499992350582E-2</c:v>
                </c:pt>
                <c:pt idx="62">
                  <c:v>3.7120150002010632E-2</c:v>
                </c:pt>
                <c:pt idx="63">
                  <c:v>3.0624349994468503E-2</c:v>
                </c:pt>
                <c:pt idx="66">
                  <c:v>3.4094149996235501E-2</c:v>
                </c:pt>
                <c:pt idx="67">
                  <c:v>3.2173899999179412E-2</c:v>
                </c:pt>
                <c:pt idx="68">
                  <c:v>3.9350249993731268E-2</c:v>
                </c:pt>
                <c:pt idx="69">
                  <c:v>3.5426399997959379E-2</c:v>
                </c:pt>
                <c:pt idx="70">
                  <c:v>3.3778899996832479E-2</c:v>
                </c:pt>
                <c:pt idx="72">
                  <c:v>3.6857249993772712E-2</c:v>
                </c:pt>
                <c:pt idx="74">
                  <c:v>3.7536550000368152E-2</c:v>
                </c:pt>
                <c:pt idx="78">
                  <c:v>3.9731400000164285E-2</c:v>
                </c:pt>
                <c:pt idx="79">
                  <c:v>4.5648399995116051E-2</c:v>
                </c:pt>
                <c:pt idx="80">
                  <c:v>4.9586850000196137E-2</c:v>
                </c:pt>
                <c:pt idx="81">
                  <c:v>4.7076299997570459E-2</c:v>
                </c:pt>
                <c:pt idx="82">
                  <c:v>4.8026599994045682E-2</c:v>
                </c:pt>
                <c:pt idx="84">
                  <c:v>4.7177699998428579E-2</c:v>
                </c:pt>
                <c:pt idx="85">
                  <c:v>4.7680499992566183E-2</c:v>
                </c:pt>
                <c:pt idx="86">
                  <c:v>4.9645499995676801E-2</c:v>
                </c:pt>
                <c:pt idx="87">
                  <c:v>4.9945499995374121E-2</c:v>
                </c:pt>
                <c:pt idx="88">
                  <c:v>5.0545499994768761E-2</c:v>
                </c:pt>
                <c:pt idx="89">
                  <c:v>5.5838499996752944E-2</c:v>
                </c:pt>
                <c:pt idx="90">
                  <c:v>5.7783500000368804E-2</c:v>
                </c:pt>
                <c:pt idx="91">
                  <c:v>5.8783499996934552E-2</c:v>
                </c:pt>
                <c:pt idx="93">
                  <c:v>5.8780749997822568E-2</c:v>
                </c:pt>
                <c:pt idx="95">
                  <c:v>5.8522299994365312E-2</c:v>
                </c:pt>
                <c:pt idx="97">
                  <c:v>5.9274599996570032E-2</c:v>
                </c:pt>
                <c:pt idx="98">
                  <c:v>6.4834599994355813E-2</c:v>
                </c:pt>
                <c:pt idx="99">
                  <c:v>6.505049999395851E-2</c:v>
                </c:pt>
                <c:pt idx="100">
                  <c:v>6.5420499995525461E-2</c:v>
                </c:pt>
                <c:pt idx="101">
                  <c:v>6.5600499998254236E-2</c:v>
                </c:pt>
                <c:pt idx="103">
                  <c:v>7.9838799996650778E-2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31-4C7C-AF4D-EF8A95C0C7A8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(2)'!$D$21:$D$97</c:f>
                <c:numCache>
                  <c:formatCode>General</c:formatCode>
                  <c:ptCount val="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</c:numCache>
              </c:numRef>
            </c:plus>
            <c:minus>
              <c:numRef>
                <c:f>'A (2)'!$D$21:$D$97</c:f>
                <c:numCache>
                  <c:formatCode>General</c:formatCode>
                  <c:ptCount val="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(2)'!$L$21:$L$997</c:f>
              <c:numCache>
                <c:formatCode>General</c:formatCode>
                <c:ptCount val="977"/>
                <c:pt idx="71">
                  <c:v>3.8088900000730064E-2</c:v>
                </c:pt>
                <c:pt idx="75">
                  <c:v>4.0761600001133047E-2</c:v>
                </c:pt>
                <c:pt idx="76">
                  <c:v>4.4344149995595217E-2</c:v>
                </c:pt>
                <c:pt idx="77">
                  <c:v>4.5244149994687177E-2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31-4C7C-AF4D-EF8A95C0C7A8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(2)'!$D$21:$D$97</c:f>
                <c:numCache>
                  <c:formatCode>General</c:formatCode>
                  <c:ptCount val="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</c:numCache>
              </c:numRef>
            </c:plus>
            <c:minus>
              <c:numRef>
                <c:f>'A (2)'!$D$21:$D$97</c:f>
                <c:numCache>
                  <c:formatCode>General</c:formatCode>
                  <c:ptCount val="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31-4C7C-AF4D-EF8A95C0C7A8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(2)'!$D$21:$D$97</c:f>
                <c:numCache>
                  <c:formatCode>General</c:formatCode>
                  <c:ptCount val="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</c:numCache>
              </c:numRef>
            </c:plus>
            <c:minus>
              <c:numRef>
                <c:f>'A (2)'!$D$21:$D$97</c:f>
                <c:numCache>
                  <c:formatCode>General</c:formatCode>
                  <c:ptCount val="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8.9999999999999998E-4</c:v>
                  </c:pt>
                  <c:pt idx="20">
                    <c:v>1.5E-3</c:v>
                  </c:pt>
                  <c:pt idx="21">
                    <c:v>5.9999999999999995E-4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4.0000000000000002E-4</c:v>
                  </c:pt>
                  <c:pt idx="34">
                    <c:v>8.0000000000000004E-4</c:v>
                  </c:pt>
                  <c:pt idx="35">
                    <c:v>6.9999999999999999E-4</c:v>
                  </c:pt>
                  <c:pt idx="36">
                    <c:v>1.2999999999999999E-3</c:v>
                  </c:pt>
                  <c:pt idx="37">
                    <c:v>1.1999999999999999E-3</c:v>
                  </c:pt>
                  <c:pt idx="38">
                    <c:v>1.1999999999999999E-3</c:v>
                  </c:pt>
                  <c:pt idx="39">
                    <c:v>1E-4</c:v>
                  </c:pt>
                  <c:pt idx="40">
                    <c:v>1.5E-3</c:v>
                  </c:pt>
                  <c:pt idx="41">
                    <c:v>1.6000000000000001E-3</c:v>
                  </c:pt>
                  <c:pt idx="42">
                    <c:v>8.0000000000000004E-4</c:v>
                  </c:pt>
                  <c:pt idx="43">
                    <c:v>1E-3</c:v>
                  </c:pt>
                  <c:pt idx="44">
                    <c:v>8.9999999999999998E-4</c:v>
                  </c:pt>
                  <c:pt idx="45">
                    <c:v>1.1000000000000001E-3</c:v>
                  </c:pt>
                  <c:pt idx="46">
                    <c:v>2.0000000000000001E-4</c:v>
                  </c:pt>
                  <c:pt idx="47">
                    <c:v>3.2000000000000002E-3</c:v>
                  </c:pt>
                  <c:pt idx="48">
                    <c:v>2.2000000000000001E-3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6.9999999999999999E-4</c:v>
                  </c:pt>
                  <c:pt idx="52">
                    <c:v>4.0000000000000002E-4</c:v>
                  </c:pt>
                  <c:pt idx="53">
                    <c:v>2.9999999999999997E-4</c:v>
                  </c:pt>
                  <c:pt idx="54">
                    <c:v>1.9E-3</c:v>
                  </c:pt>
                  <c:pt idx="55">
                    <c:v>1.4E-3</c:v>
                  </c:pt>
                  <c:pt idx="56">
                    <c:v>4.4999999999999997E-3</c:v>
                  </c:pt>
                  <c:pt idx="57">
                    <c:v>1E-4</c:v>
                  </c:pt>
                  <c:pt idx="58">
                    <c:v>2.0000000000000001E-4</c:v>
                  </c:pt>
                  <c:pt idx="59">
                    <c:v>5.0000000000000001E-4</c:v>
                  </c:pt>
                  <c:pt idx="60">
                    <c:v>5.0000000000000001E-3</c:v>
                  </c:pt>
                  <c:pt idx="61">
                    <c:v>2.9999999999999997E-4</c:v>
                  </c:pt>
                  <c:pt idx="62">
                    <c:v>5.9999999999999995E-4</c:v>
                  </c:pt>
                  <c:pt idx="63">
                    <c:v>8.0000000000000004E-4</c:v>
                  </c:pt>
                  <c:pt idx="64">
                    <c:v>0</c:v>
                  </c:pt>
                  <c:pt idx="65">
                    <c:v>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1.8E-3</c:v>
                  </c:pt>
                  <c:pt idx="69">
                    <c:v>2E-3</c:v>
                  </c:pt>
                  <c:pt idx="70">
                    <c:v>8.9999999999999998E-4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2.9999999999999997E-4</c:v>
                  </c:pt>
                  <c:pt idx="7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2.5</c:v>
                </c:pt>
                <c:pt idx="2">
                  <c:v>5.5</c:v>
                </c:pt>
                <c:pt idx="3">
                  <c:v>11</c:v>
                </c:pt>
                <c:pt idx="4">
                  <c:v>19.5</c:v>
                </c:pt>
                <c:pt idx="5">
                  <c:v>25</c:v>
                </c:pt>
                <c:pt idx="6">
                  <c:v>2132</c:v>
                </c:pt>
                <c:pt idx="7">
                  <c:v>2132</c:v>
                </c:pt>
                <c:pt idx="8">
                  <c:v>2243.5</c:v>
                </c:pt>
                <c:pt idx="9">
                  <c:v>2243.5</c:v>
                </c:pt>
                <c:pt idx="10">
                  <c:v>2303</c:v>
                </c:pt>
                <c:pt idx="11">
                  <c:v>2355</c:v>
                </c:pt>
                <c:pt idx="12">
                  <c:v>2355</c:v>
                </c:pt>
                <c:pt idx="13">
                  <c:v>2914</c:v>
                </c:pt>
                <c:pt idx="14">
                  <c:v>2914</c:v>
                </c:pt>
                <c:pt idx="15">
                  <c:v>3235</c:v>
                </c:pt>
                <c:pt idx="16">
                  <c:v>3235</c:v>
                </c:pt>
                <c:pt idx="17">
                  <c:v>5206</c:v>
                </c:pt>
                <c:pt idx="18">
                  <c:v>5206</c:v>
                </c:pt>
                <c:pt idx="19">
                  <c:v>8110</c:v>
                </c:pt>
                <c:pt idx="20">
                  <c:v>10089.5</c:v>
                </c:pt>
                <c:pt idx="21">
                  <c:v>11164.5</c:v>
                </c:pt>
                <c:pt idx="22">
                  <c:v>12175.5</c:v>
                </c:pt>
                <c:pt idx="23">
                  <c:v>14230</c:v>
                </c:pt>
                <c:pt idx="24">
                  <c:v>14286</c:v>
                </c:pt>
                <c:pt idx="25">
                  <c:v>14303</c:v>
                </c:pt>
                <c:pt idx="26">
                  <c:v>14353</c:v>
                </c:pt>
                <c:pt idx="27">
                  <c:v>14420</c:v>
                </c:pt>
                <c:pt idx="28">
                  <c:v>14422.5</c:v>
                </c:pt>
                <c:pt idx="29">
                  <c:v>14423</c:v>
                </c:pt>
                <c:pt idx="30">
                  <c:v>14531.5</c:v>
                </c:pt>
                <c:pt idx="31">
                  <c:v>15183.5</c:v>
                </c:pt>
                <c:pt idx="32">
                  <c:v>15235.5</c:v>
                </c:pt>
                <c:pt idx="33">
                  <c:v>15269.5</c:v>
                </c:pt>
                <c:pt idx="34">
                  <c:v>15408.5</c:v>
                </c:pt>
                <c:pt idx="35">
                  <c:v>15428</c:v>
                </c:pt>
                <c:pt idx="36">
                  <c:v>15514.5</c:v>
                </c:pt>
                <c:pt idx="37">
                  <c:v>15525.5</c:v>
                </c:pt>
                <c:pt idx="38">
                  <c:v>15570</c:v>
                </c:pt>
                <c:pt idx="39">
                  <c:v>16143</c:v>
                </c:pt>
                <c:pt idx="40">
                  <c:v>16341</c:v>
                </c:pt>
                <c:pt idx="41">
                  <c:v>16385.5</c:v>
                </c:pt>
                <c:pt idx="42">
                  <c:v>16408</c:v>
                </c:pt>
                <c:pt idx="43">
                  <c:v>16436</c:v>
                </c:pt>
                <c:pt idx="44">
                  <c:v>16454</c:v>
                </c:pt>
                <c:pt idx="45">
                  <c:v>16466.5</c:v>
                </c:pt>
                <c:pt idx="46">
                  <c:v>16609.5</c:v>
                </c:pt>
                <c:pt idx="47">
                  <c:v>17254</c:v>
                </c:pt>
                <c:pt idx="48">
                  <c:v>17458</c:v>
                </c:pt>
                <c:pt idx="49">
                  <c:v>17488.5</c:v>
                </c:pt>
                <c:pt idx="50">
                  <c:v>17491.5</c:v>
                </c:pt>
                <c:pt idx="51">
                  <c:v>17497</c:v>
                </c:pt>
                <c:pt idx="52">
                  <c:v>17541.5</c:v>
                </c:pt>
                <c:pt idx="53">
                  <c:v>18189.5</c:v>
                </c:pt>
                <c:pt idx="54">
                  <c:v>18214.5</c:v>
                </c:pt>
                <c:pt idx="55">
                  <c:v>18215</c:v>
                </c:pt>
                <c:pt idx="56">
                  <c:v>18251</c:v>
                </c:pt>
                <c:pt idx="57">
                  <c:v>18267.5</c:v>
                </c:pt>
                <c:pt idx="58">
                  <c:v>19041.5</c:v>
                </c:pt>
                <c:pt idx="59">
                  <c:v>19284</c:v>
                </c:pt>
                <c:pt idx="60">
                  <c:v>19312</c:v>
                </c:pt>
                <c:pt idx="61">
                  <c:v>19365</c:v>
                </c:pt>
                <c:pt idx="62">
                  <c:v>19451.5</c:v>
                </c:pt>
                <c:pt idx="63">
                  <c:v>19493.5</c:v>
                </c:pt>
                <c:pt idx="64">
                  <c:v>19524</c:v>
                </c:pt>
                <c:pt idx="65">
                  <c:v>20162</c:v>
                </c:pt>
                <c:pt idx="66">
                  <c:v>20191.5</c:v>
                </c:pt>
                <c:pt idx="67">
                  <c:v>20239</c:v>
                </c:pt>
                <c:pt idx="68">
                  <c:v>20252.5</c:v>
                </c:pt>
                <c:pt idx="69">
                  <c:v>20264</c:v>
                </c:pt>
                <c:pt idx="70">
                  <c:v>20289</c:v>
                </c:pt>
                <c:pt idx="71">
                  <c:v>20289</c:v>
                </c:pt>
                <c:pt idx="72">
                  <c:v>20322.5</c:v>
                </c:pt>
                <c:pt idx="73">
                  <c:v>20574</c:v>
                </c:pt>
                <c:pt idx="74">
                  <c:v>20615.5</c:v>
                </c:pt>
                <c:pt idx="75">
                  <c:v>21216</c:v>
                </c:pt>
                <c:pt idx="76">
                  <c:v>21291.5</c:v>
                </c:pt>
                <c:pt idx="77">
                  <c:v>21291.5</c:v>
                </c:pt>
                <c:pt idx="78">
                  <c:v>21314</c:v>
                </c:pt>
                <c:pt idx="79">
                  <c:v>21484</c:v>
                </c:pt>
                <c:pt idx="80">
                  <c:v>22118.5</c:v>
                </c:pt>
                <c:pt idx="81">
                  <c:v>22163</c:v>
                </c:pt>
                <c:pt idx="82">
                  <c:v>22266</c:v>
                </c:pt>
                <c:pt idx="83">
                  <c:v>22275.5</c:v>
                </c:pt>
                <c:pt idx="84">
                  <c:v>22277</c:v>
                </c:pt>
                <c:pt idx="85">
                  <c:v>22305</c:v>
                </c:pt>
                <c:pt idx="86">
                  <c:v>22355</c:v>
                </c:pt>
                <c:pt idx="87">
                  <c:v>22355</c:v>
                </c:pt>
                <c:pt idx="88">
                  <c:v>22355</c:v>
                </c:pt>
                <c:pt idx="89">
                  <c:v>23185</c:v>
                </c:pt>
                <c:pt idx="90">
                  <c:v>23235</c:v>
                </c:pt>
                <c:pt idx="91">
                  <c:v>23235</c:v>
                </c:pt>
                <c:pt idx="92">
                  <c:v>23255.5</c:v>
                </c:pt>
                <c:pt idx="93">
                  <c:v>23257.5</c:v>
                </c:pt>
                <c:pt idx="94">
                  <c:v>23294.5</c:v>
                </c:pt>
                <c:pt idx="95">
                  <c:v>23723</c:v>
                </c:pt>
                <c:pt idx="96">
                  <c:v>24274.5</c:v>
                </c:pt>
                <c:pt idx="97">
                  <c:v>24346</c:v>
                </c:pt>
                <c:pt idx="98">
                  <c:v>24346</c:v>
                </c:pt>
                <c:pt idx="99">
                  <c:v>24505</c:v>
                </c:pt>
                <c:pt idx="100">
                  <c:v>24505</c:v>
                </c:pt>
                <c:pt idx="101">
                  <c:v>24505</c:v>
                </c:pt>
                <c:pt idx="102">
                  <c:v>24642</c:v>
                </c:pt>
                <c:pt idx="103">
                  <c:v>26388</c:v>
                </c:pt>
              </c:numCache>
            </c:numRef>
          </c:xVal>
          <c:yVal>
            <c:numRef>
              <c:f>'A (2)'!$N$21:$N$997</c:f>
              <c:numCache>
                <c:formatCode>General</c:formatCode>
                <c:ptCount val="977"/>
                <c:pt idx="35">
                  <c:v>9.4428000011248514E-3</c:v>
                </c:pt>
                <c:pt idx="36">
                  <c:v>1.2176449999969918E-2</c:v>
                </c:pt>
                <c:pt idx="37">
                  <c:v>1.4627550001023337E-2</c:v>
                </c:pt>
                <c:pt idx="38">
                  <c:v>1.1556999990716577E-2</c:v>
                </c:pt>
                <c:pt idx="40">
                  <c:v>1.1284099993645214E-2</c:v>
                </c:pt>
                <c:pt idx="41">
                  <c:v>1.4513549998810049E-2</c:v>
                </c:pt>
                <c:pt idx="42">
                  <c:v>1.2540799994894769E-2</c:v>
                </c:pt>
                <c:pt idx="43">
                  <c:v>1.1143599993374664E-2</c:v>
                </c:pt>
                <c:pt idx="45">
                  <c:v>1.6771649992733728E-2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31-4C7C-AF4D-EF8A95C0C7A8}"/>
            </c:ext>
          </c:extLst>
        </c:ser>
        <c:ser>
          <c:idx val="8"/>
          <c:order val="7"/>
          <c:tx>
            <c:strRef>
              <c:f>'A (2)'!$Y$1</c:f>
              <c:strCache>
                <c:ptCount val="1"/>
                <c:pt idx="0">
                  <c:v>Sin.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(2)'!$X$2:$X$997</c:f>
              <c:numCache>
                <c:formatCode>General</c:formatCode>
                <c:ptCount val="996"/>
                <c:pt idx="0">
                  <c:v>-4000</c:v>
                </c:pt>
                <c:pt idx="1">
                  <c:v>-3900</c:v>
                </c:pt>
                <c:pt idx="2">
                  <c:v>-3800</c:v>
                </c:pt>
                <c:pt idx="3">
                  <c:v>-3700</c:v>
                </c:pt>
                <c:pt idx="4">
                  <c:v>-3600</c:v>
                </c:pt>
                <c:pt idx="5">
                  <c:v>-3500</c:v>
                </c:pt>
                <c:pt idx="6">
                  <c:v>-3400</c:v>
                </c:pt>
                <c:pt idx="7">
                  <c:v>-3300</c:v>
                </c:pt>
                <c:pt idx="8">
                  <c:v>-3200</c:v>
                </c:pt>
                <c:pt idx="9">
                  <c:v>-3100</c:v>
                </c:pt>
                <c:pt idx="10">
                  <c:v>-3000</c:v>
                </c:pt>
                <c:pt idx="11">
                  <c:v>-2900</c:v>
                </c:pt>
                <c:pt idx="12">
                  <c:v>-2800</c:v>
                </c:pt>
                <c:pt idx="13">
                  <c:v>-2700</c:v>
                </c:pt>
                <c:pt idx="14">
                  <c:v>-2600</c:v>
                </c:pt>
                <c:pt idx="15">
                  <c:v>-2500</c:v>
                </c:pt>
                <c:pt idx="16">
                  <c:v>-2400</c:v>
                </c:pt>
                <c:pt idx="17">
                  <c:v>-2300</c:v>
                </c:pt>
                <c:pt idx="18">
                  <c:v>-2200</c:v>
                </c:pt>
                <c:pt idx="19">
                  <c:v>-2100</c:v>
                </c:pt>
                <c:pt idx="20">
                  <c:v>-2000</c:v>
                </c:pt>
                <c:pt idx="21">
                  <c:v>-1900</c:v>
                </c:pt>
                <c:pt idx="22">
                  <c:v>-1800</c:v>
                </c:pt>
                <c:pt idx="23">
                  <c:v>-1700</c:v>
                </c:pt>
                <c:pt idx="24">
                  <c:v>-1600</c:v>
                </c:pt>
                <c:pt idx="25">
                  <c:v>-1500</c:v>
                </c:pt>
                <c:pt idx="26">
                  <c:v>-1400</c:v>
                </c:pt>
                <c:pt idx="27">
                  <c:v>-1300</c:v>
                </c:pt>
                <c:pt idx="28">
                  <c:v>-1200</c:v>
                </c:pt>
                <c:pt idx="29">
                  <c:v>-1100</c:v>
                </c:pt>
                <c:pt idx="30">
                  <c:v>-1000</c:v>
                </c:pt>
                <c:pt idx="31">
                  <c:v>-900</c:v>
                </c:pt>
                <c:pt idx="32">
                  <c:v>-800</c:v>
                </c:pt>
                <c:pt idx="33">
                  <c:v>-700</c:v>
                </c:pt>
                <c:pt idx="34">
                  <c:v>-600</c:v>
                </c:pt>
                <c:pt idx="35">
                  <c:v>-500</c:v>
                </c:pt>
                <c:pt idx="36">
                  <c:v>-400</c:v>
                </c:pt>
                <c:pt idx="37">
                  <c:v>-300</c:v>
                </c:pt>
                <c:pt idx="38">
                  <c:v>-200</c:v>
                </c:pt>
                <c:pt idx="39">
                  <c:v>-100</c:v>
                </c:pt>
                <c:pt idx="40">
                  <c:v>0</c:v>
                </c:pt>
                <c:pt idx="41">
                  <c:v>100</c:v>
                </c:pt>
                <c:pt idx="42">
                  <c:v>200</c:v>
                </c:pt>
                <c:pt idx="43">
                  <c:v>300</c:v>
                </c:pt>
                <c:pt idx="44">
                  <c:v>400</c:v>
                </c:pt>
                <c:pt idx="45">
                  <c:v>500</c:v>
                </c:pt>
                <c:pt idx="46">
                  <c:v>600</c:v>
                </c:pt>
                <c:pt idx="47">
                  <c:v>700</c:v>
                </c:pt>
                <c:pt idx="48">
                  <c:v>800</c:v>
                </c:pt>
                <c:pt idx="49">
                  <c:v>900</c:v>
                </c:pt>
                <c:pt idx="50">
                  <c:v>1000</c:v>
                </c:pt>
                <c:pt idx="51">
                  <c:v>1100</c:v>
                </c:pt>
                <c:pt idx="52">
                  <c:v>1200</c:v>
                </c:pt>
                <c:pt idx="53">
                  <c:v>1300</c:v>
                </c:pt>
                <c:pt idx="54">
                  <c:v>1400</c:v>
                </c:pt>
                <c:pt idx="55">
                  <c:v>1500</c:v>
                </c:pt>
                <c:pt idx="56">
                  <c:v>1600</c:v>
                </c:pt>
                <c:pt idx="57">
                  <c:v>1700</c:v>
                </c:pt>
                <c:pt idx="58">
                  <c:v>1800</c:v>
                </c:pt>
                <c:pt idx="59">
                  <c:v>1900</c:v>
                </c:pt>
                <c:pt idx="60">
                  <c:v>2000</c:v>
                </c:pt>
                <c:pt idx="61">
                  <c:v>2100</c:v>
                </c:pt>
                <c:pt idx="62">
                  <c:v>2200</c:v>
                </c:pt>
                <c:pt idx="63">
                  <c:v>2300</c:v>
                </c:pt>
                <c:pt idx="64">
                  <c:v>2400</c:v>
                </c:pt>
                <c:pt idx="65">
                  <c:v>2500</c:v>
                </c:pt>
                <c:pt idx="66">
                  <c:v>2600</c:v>
                </c:pt>
                <c:pt idx="67">
                  <c:v>2700</c:v>
                </c:pt>
                <c:pt idx="68">
                  <c:v>2800</c:v>
                </c:pt>
                <c:pt idx="69">
                  <c:v>2900</c:v>
                </c:pt>
                <c:pt idx="70">
                  <c:v>3000</c:v>
                </c:pt>
                <c:pt idx="71">
                  <c:v>3100</c:v>
                </c:pt>
                <c:pt idx="72">
                  <c:v>3200</c:v>
                </c:pt>
                <c:pt idx="73">
                  <c:v>3300</c:v>
                </c:pt>
                <c:pt idx="74">
                  <c:v>3400</c:v>
                </c:pt>
                <c:pt idx="75">
                  <c:v>3500</c:v>
                </c:pt>
                <c:pt idx="76">
                  <c:v>3600</c:v>
                </c:pt>
                <c:pt idx="77">
                  <c:v>3700</c:v>
                </c:pt>
                <c:pt idx="78">
                  <c:v>3800</c:v>
                </c:pt>
                <c:pt idx="79">
                  <c:v>3900</c:v>
                </c:pt>
                <c:pt idx="80">
                  <c:v>4000</c:v>
                </c:pt>
                <c:pt idx="81">
                  <c:v>4100</c:v>
                </c:pt>
                <c:pt idx="82">
                  <c:v>4200</c:v>
                </c:pt>
                <c:pt idx="83">
                  <c:v>4300</c:v>
                </c:pt>
                <c:pt idx="84">
                  <c:v>4400</c:v>
                </c:pt>
                <c:pt idx="85">
                  <c:v>4500</c:v>
                </c:pt>
                <c:pt idx="86">
                  <c:v>4600</c:v>
                </c:pt>
                <c:pt idx="87">
                  <c:v>4700</c:v>
                </c:pt>
                <c:pt idx="88">
                  <c:v>4800</c:v>
                </c:pt>
                <c:pt idx="89">
                  <c:v>4900</c:v>
                </c:pt>
                <c:pt idx="90">
                  <c:v>5000</c:v>
                </c:pt>
                <c:pt idx="91">
                  <c:v>5100</c:v>
                </c:pt>
                <c:pt idx="92">
                  <c:v>5200</c:v>
                </c:pt>
                <c:pt idx="93">
                  <c:v>5300</c:v>
                </c:pt>
                <c:pt idx="94">
                  <c:v>5400</c:v>
                </c:pt>
                <c:pt idx="95">
                  <c:v>5500</c:v>
                </c:pt>
                <c:pt idx="96">
                  <c:v>5600</c:v>
                </c:pt>
                <c:pt idx="97">
                  <c:v>5700</c:v>
                </c:pt>
                <c:pt idx="98">
                  <c:v>5800</c:v>
                </c:pt>
                <c:pt idx="99">
                  <c:v>5900</c:v>
                </c:pt>
                <c:pt idx="100">
                  <c:v>6000</c:v>
                </c:pt>
                <c:pt idx="101">
                  <c:v>6100</c:v>
                </c:pt>
                <c:pt idx="102">
                  <c:v>6200</c:v>
                </c:pt>
                <c:pt idx="103">
                  <c:v>6300</c:v>
                </c:pt>
                <c:pt idx="104">
                  <c:v>6400</c:v>
                </c:pt>
                <c:pt idx="105">
                  <c:v>6500</c:v>
                </c:pt>
                <c:pt idx="106">
                  <c:v>6600</c:v>
                </c:pt>
                <c:pt idx="107">
                  <c:v>6700</c:v>
                </c:pt>
                <c:pt idx="108">
                  <c:v>6800</c:v>
                </c:pt>
                <c:pt idx="109">
                  <c:v>6900</c:v>
                </c:pt>
                <c:pt idx="110">
                  <c:v>7000</c:v>
                </c:pt>
                <c:pt idx="111">
                  <c:v>7100</c:v>
                </c:pt>
                <c:pt idx="112">
                  <c:v>7200</c:v>
                </c:pt>
                <c:pt idx="113">
                  <c:v>7300</c:v>
                </c:pt>
                <c:pt idx="114">
                  <c:v>7400</c:v>
                </c:pt>
                <c:pt idx="115">
                  <c:v>7500</c:v>
                </c:pt>
                <c:pt idx="116">
                  <c:v>7600</c:v>
                </c:pt>
                <c:pt idx="117">
                  <c:v>7700</c:v>
                </c:pt>
                <c:pt idx="118">
                  <c:v>7800</c:v>
                </c:pt>
                <c:pt idx="119">
                  <c:v>7900</c:v>
                </c:pt>
                <c:pt idx="120">
                  <c:v>8000</c:v>
                </c:pt>
                <c:pt idx="121">
                  <c:v>8100</c:v>
                </c:pt>
                <c:pt idx="122">
                  <c:v>8200</c:v>
                </c:pt>
                <c:pt idx="123">
                  <c:v>8300</c:v>
                </c:pt>
                <c:pt idx="124">
                  <c:v>8400</c:v>
                </c:pt>
                <c:pt idx="125">
                  <c:v>8500</c:v>
                </c:pt>
                <c:pt idx="126">
                  <c:v>8600</c:v>
                </c:pt>
                <c:pt idx="127">
                  <c:v>8700</c:v>
                </c:pt>
                <c:pt idx="128">
                  <c:v>8800</c:v>
                </c:pt>
                <c:pt idx="129">
                  <c:v>8900</c:v>
                </c:pt>
                <c:pt idx="130">
                  <c:v>9000</c:v>
                </c:pt>
                <c:pt idx="131">
                  <c:v>9100</c:v>
                </c:pt>
                <c:pt idx="132">
                  <c:v>9200</c:v>
                </c:pt>
                <c:pt idx="133">
                  <c:v>9300</c:v>
                </c:pt>
                <c:pt idx="134">
                  <c:v>9400</c:v>
                </c:pt>
                <c:pt idx="135">
                  <c:v>9500</c:v>
                </c:pt>
                <c:pt idx="136">
                  <c:v>9600</c:v>
                </c:pt>
                <c:pt idx="137">
                  <c:v>9700</c:v>
                </c:pt>
                <c:pt idx="138">
                  <c:v>9800</c:v>
                </c:pt>
                <c:pt idx="139">
                  <c:v>9900</c:v>
                </c:pt>
                <c:pt idx="140">
                  <c:v>10000</c:v>
                </c:pt>
                <c:pt idx="141">
                  <c:v>10100</c:v>
                </c:pt>
                <c:pt idx="142">
                  <c:v>10200</c:v>
                </c:pt>
                <c:pt idx="143">
                  <c:v>10300</c:v>
                </c:pt>
                <c:pt idx="144">
                  <c:v>10400</c:v>
                </c:pt>
                <c:pt idx="145">
                  <c:v>10500</c:v>
                </c:pt>
                <c:pt idx="146">
                  <c:v>10600</c:v>
                </c:pt>
                <c:pt idx="147">
                  <c:v>10700</c:v>
                </c:pt>
                <c:pt idx="148">
                  <c:v>10800</c:v>
                </c:pt>
                <c:pt idx="149">
                  <c:v>10900</c:v>
                </c:pt>
                <c:pt idx="150">
                  <c:v>11000</c:v>
                </c:pt>
                <c:pt idx="151">
                  <c:v>11100</c:v>
                </c:pt>
                <c:pt idx="152">
                  <c:v>11200</c:v>
                </c:pt>
                <c:pt idx="153">
                  <c:v>11300</c:v>
                </c:pt>
                <c:pt idx="154">
                  <c:v>11400</c:v>
                </c:pt>
                <c:pt idx="155">
                  <c:v>11500</c:v>
                </c:pt>
                <c:pt idx="156">
                  <c:v>11600</c:v>
                </c:pt>
                <c:pt idx="157">
                  <c:v>11700</c:v>
                </c:pt>
                <c:pt idx="158">
                  <c:v>11800</c:v>
                </c:pt>
                <c:pt idx="159">
                  <c:v>11900</c:v>
                </c:pt>
                <c:pt idx="160">
                  <c:v>12000</c:v>
                </c:pt>
                <c:pt idx="161">
                  <c:v>12100</c:v>
                </c:pt>
                <c:pt idx="162">
                  <c:v>12200</c:v>
                </c:pt>
                <c:pt idx="163">
                  <c:v>12300</c:v>
                </c:pt>
                <c:pt idx="164">
                  <c:v>12400</c:v>
                </c:pt>
                <c:pt idx="165">
                  <c:v>12500</c:v>
                </c:pt>
                <c:pt idx="166">
                  <c:v>12600</c:v>
                </c:pt>
                <c:pt idx="167">
                  <c:v>12700</c:v>
                </c:pt>
                <c:pt idx="168">
                  <c:v>12800</c:v>
                </c:pt>
                <c:pt idx="169">
                  <c:v>12900</c:v>
                </c:pt>
                <c:pt idx="170">
                  <c:v>13000</c:v>
                </c:pt>
                <c:pt idx="171">
                  <c:v>13100</c:v>
                </c:pt>
                <c:pt idx="172">
                  <c:v>13200</c:v>
                </c:pt>
                <c:pt idx="173">
                  <c:v>13300</c:v>
                </c:pt>
                <c:pt idx="174">
                  <c:v>13400</c:v>
                </c:pt>
                <c:pt idx="175">
                  <c:v>13500</c:v>
                </c:pt>
                <c:pt idx="176">
                  <c:v>13600</c:v>
                </c:pt>
                <c:pt idx="177">
                  <c:v>13700</c:v>
                </c:pt>
                <c:pt idx="178">
                  <c:v>13800</c:v>
                </c:pt>
                <c:pt idx="179">
                  <c:v>13900</c:v>
                </c:pt>
                <c:pt idx="180">
                  <c:v>14000</c:v>
                </c:pt>
                <c:pt idx="181">
                  <c:v>14100</c:v>
                </c:pt>
                <c:pt idx="182">
                  <c:v>14200</c:v>
                </c:pt>
                <c:pt idx="183">
                  <c:v>14300</c:v>
                </c:pt>
                <c:pt idx="184">
                  <c:v>14400</c:v>
                </c:pt>
                <c:pt idx="185">
                  <c:v>14500</c:v>
                </c:pt>
                <c:pt idx="186">
                  <c:v>14600</c:v>
                </c:pt>
                <c:pt idx="187">
                  <c:v>14700</c:v>
                </c:pt>
                <c:pt idx="188">
                  <c:v>14800</c:v>
                </c:pt>
                <c:pt idx="189">
                  <c:v>14900</c:v>
                </c:pt>
                <c:pt idx="190">
                  <c:v>15000</c:v>
                </c:pt>
                <c:pt idx="191">
                  <c:v>15100</c:v>
                </c:pt>
                <c:pt idx="192">
                  <c:v>15200</c:v>
                </c:pt>
                <c:pt idx="193">
                  <c:v>15300</c:v>
                </c:pt>
                <c:pt idx="194">
                  <c:v>15400</c:v>
                </c:pt>
                <c:pt idx="195">
                  <c:v>15500</c:v>
                </c:pt>
                <c:pt idx="196">
                  <c:v>15600</c:v>
                </c:pt>
                <c:pt idx="197">
                  <c:v>15700</c:v>
                </c:pt>
                <c:pt idx="198">
                  <c:v>15800</c:v>
                </c:pt>
                <c:pt idx="199">
                  <c:v>15900</c:v>
                </c:pt>
                <c:pt idx="200">
                  <c:v>16000</c:v>
                </c:pt>
                <c:pt idx="201">
                  <c:v>16100</c:v>
                </c:pt>
                <c:pt idx="202">
                  <c:v>16200</c:v>
                </c:pt>
                <c:pt idx="203">
                  <c:v>16300</c:v>
                </c:pt>
                <c:pt idx="204">
                  <c:v>16400</c:v>
                </c:pt>
                <c:pt idx="205">
                  <c:v>16500</c:v>
                </c:pt>
                <c:pt idx="206">
                  <c:v>16600</c:v>
                </c:pt>
                <c:pt idx="207">
                  <c:v>16700</c:v>
                </c:pt>
                <c:pt idx="208">
                  <c:v>16800</c:v>
                </c:pt>
                <c:pt idx="209">
                  <c:v>16900</c:v>
                </c:pt>
                <c:pt idx="210">
                  <c:v>17000</c:v>
                </c:pt>
                <c:pt idx="211">
                  <c:v>17100</c:v>
                </c:pt>
                <c:pt idx="212">
                  <c:v>17200</c:v>
                </c:pt>
                <c:pt idx="213">
                  <c:v>17300</c:v>
                </c:pt>
                <c:pt idx="214">
                  <c:v>17400</c:v>
                </c:pt>
                <c:pt idx="215">
                  <c:v>17500</c:v>
                </c:pt>
                <c:pt idx="216">
                  <c:v>17600</c:v>
                </c:pt>
                <c:pt idx="217">
                  <c:v>17700</c:v>
                </c:pt>
                <c:pt idx="218">
                  <c:v>17800</c:v>
                </c:pt>
                <c:pt idx="219">
                  <c:v>17900</c:v>
                </c:pt>
                <c:pt idx="220">
                  <c:v>18000</c:v>
                </c:pt>
                <c:pt idx="221">
                  <c:v>18100</c:v>
                </c:pt>
                <c:pt idx="222">
                  <c:v>18200</c:v>
                </c:pt>
                <c:pt idx="223">
                  <c:v>18300</c:v>
                </c:pt>
                <c:pt idx="224">
                  <c:v>18400</c:v>
                </c:pt>
                <c:pt idx="225">
                  <c:v>18500</c:v>
                </c:pt>
                <c:pt idx="226">
                  <c:v>18600</c:v>
                </c:pt>
                <c:pt idx="227">
                  <c:v>18700</c:v>
                </c:pt>
                <c:pt idx="228">
                  <c:v>18800</c:v>
                </c:pt>
                <c:pt idx="229">
                  <c:v>18900</c:v>
                </c:pt>
                <c:pt idx="230">
                  <c:v>19000</c:v>
                </c:pt>
                <c:pt idx="231">
                  <c:v>19100</c:v>
                </c:pt>
                <c:pt idx="232">
                  <c:v>19200</c:v>
                </c:pt>
                <c:pt idx="233">
                  <c:v>19300</c:v>
                </c:pt>
                <c:pt idx="234">
                  <c:v>19400</c:v>
                </c:pt>
                <c:pt idx="235">
                  <c:v>19500</c:v>
                </c:pt>
                <c:pt idx="236">
                  <c:v>19600</c:v>
                </c:pt>
                <c:pt idx="237">
                  <c:v>19700</c:v>
                </c:pt>
                <c:pt idx="238">
                  <c:v>19800</c:v>
                </c:pt>
                <c:pt idx="239">
                  <c:v>19900</c:v>
                </c:pt>
                <c:pt idx="240">
                  <c:v>20000</c:v>
                </c:pt>
                <c:pt idx="241">
                  <c:v>20100</c:v>
                </c:pt>
                <c:pt idx="242">
                  <c:v>20200</c:v>
                </c:pt>
                <c:pt idx="243">
                  <c:v>20300</c:v>
                </c:pt>
                <c:pt idx="244">
                  <c:v>20400</c:v>
                </c:pt>
                <c:pt idx="245">
                  <c:v>20500</c:v>
                </c:pt>
                <c:pt idx="246">
                  <c:v>20600</c:v>
                </c:pt>
                <c:pt idx="247">
                  <c:v>20700</c:v>
                </c:pt>
                <c:pt idx="248">
                  <c:v>20800</c:v>
                </c:pt>
                <c:pt idx="249">
                  <c:v>20900</c:v>
                </c:pt>
                <c:pt idx="250">
                  <c:v>21000</c:v>
                </c:pt>
                <c:pt idx="251">
                  <c:v>21100</c:v>
                </c:pt>
                <c:pt idx="252">
                  <c:v>21200</c:v>
                </c:pt>
                <c:pt idx="253">
                  <c:v>21300</c:v>
                </c:pt>
                <c:pt idx="254">
                  <c:v>21400</c:v>
                </c:pt>
                <c:pt idx="255">
                  <c:v>21500</c:v>
                </c:pt>
                <c:pt idx="256">
                  <c:v>21600</c:v>
                </c:pt>
                <c:pt idx="257">
                  <c:v>21700</c:v>
                </c:pt>
                <c:pt idx="258">
                  <c:v>21800</c:v>
                </c:pt>
                <c:pt idx="259">
                  <c:v>21900</c:v>
                </c:pt>
                <c:pt idx="260">
                  <c:v>22000</c:v>
                </c:pt>
                <c:pt idx="261">
                  <c:v>22100</c:v>
                </c:pt>
                <c:pt idx="262">
                  <c:v>22200</c:v>
                </c:pt>
                <c:pt idx="263">
                  <c:v>22300</c:v>
                </c:pt>
                <c:pt idx="264">
                  <c:v>22400</c:v>
                </c:pt>
                <c:pt idx="265">
                  <c:v>22500</c:v>
                </c:pt>
                <c:pt idx="266">
                  <c:v>22600</c:v>
                </c:pt>
                <c:pt idx="267">
                  <c:v>22700</c:v>
                </c:pt>
                <c:pt idx="268">
                  <c:v>22800</c:v>
                </c:pt>
                <c:pt idx="269">
                  <c:v>22900</c:v>
                </c:pt>
                <c:pt idx="270">
                  <c:v>23000</c:v>
                </c:pt>
                <c:pt idx="271">
                  <c:v>23100</c:v>
                </c:pt>
                <c:pt idx="272">
                  <c:v>23200</c:v>
                </c:pt>
                <c:pt idx="273">
                  <c:v>23300</c:v>
                </c:pt>
                <c:pt idx="274">
                  <c:v>23400</c:v>
                </c:pt>
                <c:pt idx="275">
                  <c:v>23500</c:v>
                </c:pt>
                <c:pt idx="276">
                  <c:v>23600</c:v>
                </c:pt>
                <c:pt idx="277">
                  <c:v>23700</c:v>
                </c:pt>
                <c:pt idx="278">
                  <c:v>23800</c:v>
                </c:pt>
                <c:pt idx="279">
                  <c:v>23900</c:v>
                </c:pt>
                <c:pt idx="280">
                  <c:v>24000</c:v>
                </c:pt>
                <c:pt idx="281">
                  <c:v>24100</c:v>
                </c:pt>
                <c:pt idx="282">
                  <c:v>24200</c:v>
                </c:pt>
                <c:pt idx="283">
                  <c:v>24300</c:v>
                </c:pt>
                <c:pt idx="284">
                  <c:v>24400</c:v>
                </c:pt>
                <c:pt idx="285">
                  <c:v>24500</c:v>
                </c:pt>
                <c:pt idx="286">
                  <c:v>24600</c:v>
                </c:pt>
                <c:pt idx="287">
                  <c:v>24700</c:v>
                </c:pt>
                <c:pt idx="288">
                  <c:v>24800</c:v>
                </c:pt>
                <c:pt idx="289">
                  <c:v>24900</c:v>
                </c:pt>
                <c:pt idx="290">
                  <c:v>25000</c:v>
                </c:pt>
                <c:pt idx="291">
                  <c:v>25100</c:v>
                </c:pt>
                <c:pt idx="292">
                  <c:v>25200</c:v>
                </c:pt>
                <c:pt idx="293">
                  <c:v>25300</c:v>
                </c:pt>
                <c:pt idx="294">
                  <c:v>25400</c:v>
                </c:pt>
                <c:pt idx="295">
                  <c:v>25500</c:v>
                </c:pt>
                <c:pt idx="296">
                  <c:v>25600</c:v>
                </c:pt>
                <c:pt idx="297">
                  <c:v>25700</c:v>
                </c:pt>
                <c:pt idx="298">
                  <c:v>25800</c:v>
                </c:pt>
                <c:pt idx="299">
                  <c:v>25900</c:v>
                </c:pt>
                <c:pt idx="300">
                  <c:v>26000</c:v>
                </c:pt>
                <c:pt idx="301">
                  <c:v>26100</c:v>
                </c:pt>
                <c:pt idx="302">
                  <c:v>26200</c:v>
                </c:pt>
                <c:pt idx="303">
                  <c:v>26300</c:v>
                </c:pt>
                <c:pt idx="304">
                  <c:v>26400</c:v>
                </c:pt>
                <c:pt idx="305">
                  <c:v>26500</c:v>
                </c:pt>
                <c:pt idx="306">
                  <c:v>26600</c:v>
                </c:pt>
                <c:pt idx="307">
                  <c:v>26700</c:v>
                </c:pt>
                <c:pt idx="308">
                  <c:v>26800</c:v>
                </c:pt>
                <c:pt idx="309">
                  <c:v>26900</c:v>
                </c:pt>
                <c:pt idx="310">
                  <c:v>27000</c:v>
                </c:pt>
                <c:pt idx="311">
                  <c:v>27100</c:v>
                </c:pt>
                <c:pt idx="312">
                  <c:v>27200</c:v>
                </c:pt>
                <c:pt idx="313">
                  <c:v>27300</c:v>
                </c:pt>
                <c:pt idx="314">
                  <c:v>27400</c:v>
                </c:pt>
                <c:pt idx="315">
                  <c:v>27500</c:v>
                </c:pt>
                <c:pt idx="316">
                  <c:v>27600</c:v>
                </c:pt>
                <c:pt idx="317">
                  <c:v>27700</c:v>
                </c:pt>
                <c:pt idx="318">
                  <c:v>27800</c:v>
                </c:pt>
                <c:pt idx="319">
                  <c:v>27900</c:v>
                </c:pt>
                <c:pt idx="320">
                  <c:v>28000</c:v>
                </c:pt>
                <c:pt idx="321">
                  <c:v>28100</c:v>
                </c:pt>
                <c:pt idx="322">
                  <c:v>28200</c:v>
                </c:pt>
                <c:pt idx="323">
                  <c:v>28300</c:v>
                </c:pt>
                <c:pt idx="324">
                  <c:v>28400</c:v>
                </c:pt>
                <c:pt idx="325">
                  <c:v>28500</c:v>
                </c:pt>
                <c:pt idx="326">
                  <c:v>28600</c:v>
                </c:pt>
                <c:pt idx="327">
                  <c:v>28700</c:v>
                </c:pt>
                <c:pt idx="328">
                  <c:v>28800</c:v>
                </c:pt>
                <c:pt idx="329">
                  <c:v>28900</c:v>
                </c:pt>
                <c:pt idx="330">
                  <c:v>29000</c:v>
                </c:pt>
                <c:pt idx="331">
                  <c:v>29100</c:v>
                </c:pt>
                <c:pt idx="332">
                  <c:v>29200</c:v>
                </c:pt>
                <c:pt idx="333">
                  <c:v>29300</c:v>
                </c:pt>
                <c:pt idx="334">
                  <c:v>29400</c:v>
                </c:pt>
                <c:pt idx="335">
                  <c:v>29500</c:v>
                </c:pt>
                <c:pt idx="336">
                  <c:v>29600</c:v>
                </c:pt>
                <c:pt idx="337">
                  <c:v>29700</c:v>
                </c:pt>
                <c:pt idx="338">
                  <c:v>29800</c:v>
                </c:pt>
                <c:pt idx="339">
                  <c:v>29900</c:v>
                </c:pt>
                <c:pt idx="340">
                  <c:v>30000</c:v>
                </c:pt>
                <c:pt idx="341">
                  <c:v>30100</c:v>
                </c:pt>
                <c:pt idx="342">
                  <c:v>30200</c:v>
                </c:pt>
                <c:pt idx="343">
                  <c:v>30300</c:v>
                </c:pt>
                <c:pt idx="344">
                  <c:v>30400</c:v>
                </c:pt>
                <c:pt idx="345">
                  <c:v>30500</c:v>
                </c:pt>
                <c:pt idx="346">
                  <c:v>30600</c:v>
                </c:pt>
                <c:pt idx="347">
                  <c:v>30700</c:v>
                </c:pt>
                <c:pt idx="348">
                  <c:v>30800</c:v>
                </c:pt>
                <c:pt idx="349">
                  <c:v>30900</c:v>
                </c:pt>
                <c:pt idx="350">
                  <c:v>31000</c:v>
                </c:pt>
                <c:pt idx="351">
                  <c:v>31100</c:v>
                </c:pt>
                <c:pt idx="352">
                  <c:v>31200</c:v>
                </c:pt>
                <c:pt idx="353">
                  <c:v>31300</c:v>
                </c:pt>
                <c:pt idx="354">
                  <c:v>31400</c:v>
                </c:pt>
                <c:pt idx="355">
                  <c:v>31500</c:v>
                </c:pt>
                <c:pt idx="356">
                  <c:v>31600</c:v>
                </c:pt>
                <c:pt idx="357">
                  <c:v>31700</c:v>
                </c:pt>
                <c:pt idx="358">
                  <c:v>31800</c:v>
                </c:pt>
                <c:pt idx="359">
                  <c:v>31900</c:v>
                </c:pt>
                <c:pt idx="360">
                  <c:v>32000</c:v>
                </c:pt>
                <c:pt idx="361">
                  <c:v>32100</c:v>
                </c:pt>
                <c:pt idx="362">
                  <c:v>32200</c:v>
                </c:pt>
                <c:pt idx="363">
                  <c:v>32300</c:v>
                </c:pt>
                <c:pt idx="364">
                  <c:v>32400</c:v>
                </c:pt>
                <c:pt idx="365">
                  <c:v>32500</c:v>
                </c:pt>
                <c:pt idx="366">
                  <c:v>32600</c:v>
                </c:pt>
                <c:pt idx="367">
                  <c:v>32700</c:v>
                </c:pt>
                <c:pt idx="368">
                  <c:v>32800</c:v>
                </c:pt>
                <c:pt idx="369">
                  <c:v>32900</c:v>
                </c:pt>
                <c:pt idx="370">
                  <c:v>33000</c:v>
                </c:pt>
                <c:pt idx="371">
                  <c:v>33100</c:v>
                </c:pt>
                <c:pt idx="372">
                  <c:v>33200</c:v>
                </c:pt>
                <c:pt idx="373">
                  <c:v>33300</c:v>
                </c:pt>
                <c:pt idx="374">
                  <c:v>33400</c:v>
                </c:pt>
                <c:pt idx="375">
                  <c:v>33500</c:v>
                </c:pt>
                <c:pt idx="376">
                  <c:v>33600</c:v>
                </c:pt>
                <c:pt idx="377">
                  <c:v>33700</c:v>
                </c:pt>
                <c:pt idx="378">
                  <c:v>33800</c:v>
                </c:pt>
                <c:pt idx="379">
                  <c:v>33900</c:v>
                </c:pt>
                <c:pt idx="380">
                  <c:v>34000</c:v>
                </c:pt>
                <c:pt idx="381">
                  <c:v>34100</c:v>
                </c:pt>
                <c:pt idx="382">
                  <c:v>34200</c:v>
                </c:pt>
                <c:pt idx="383">
                  <c:v>34300</c:v>
                </c:pt>
                <c:pt idx="384">
                  <c:v>34400</c:v>
                </c:pt>
                <c:pt idx="385">
                  <c:v>34500</c:v>
                </c:pt>
                <c:pt idx="386">
                  <c:v>34600</c:v>
                </c:pt>
                <c:pt idx="387">
                  <c:v>34700</c:v>
                </c:pt>
                <c:pt idx="388">
                  <c:v>34800</c:v>
                </c:pt>
                <c:pt idx="389">
                  <c:v>34900</c:v>
                </c:pt>
                <c:pt idx="390">
                  <c:v>35000</c:v>
                </c:pt>
                <c:pt idx="391">
                  <c:v>35100</c:v>
                </c:pt>
                <c:pt idx="392">
                  <c:v>35200</c:v>
                </c:pt>
                <c:pt idx="393">
                  <c:v>35300</c:v>
                </c:pt>
                <c:pt idx="394">
                  <c:v>35400</c:v>
                </c:pt>
                <c:pt idx="395">
                  <c:v>35500</c:v>
                </c:pt>
                <c:pt idx="396">
                  <c:v>35600</c:v>
                </c:pt>
                <c:pt idx="397">
                  <c:v>35700</c:v>
                </c:pt>
                <c:pt idx="398">
                  <c:v>35800</c:v>
                </c:pt>
                <c:pt idx="399">
                  <c:v>35900</c:v>
                </c:pt>
                <c:pt idx="400">
                  <c:v>36000</c:v>
                </c:pt>
                <c:pt idx="401">
                  <c:v>36100</c:v>
                </c:pt>
                <c:pt idx="402">
                  <c:v>36200</c:v>
                </c:pt>
                <c:pt idx="403">
                  <c:v>36300</c:v>
                </c:pt>
                <c:pt idx="404">
                  <c:v>36400</c:v>
                </c:pt>
                <c:pt idx="405">
                  <c:v>36500</c:v>
                </c:pt>
                <c:pt idx="406">
                  <c:v>36600</c:v>
                </c:pt>
                <c:pt idx="407">
                  <c:v>36700</c:v>
                </c:pt>
                <c:pt idx="408">
                  <c:v>36800</c:v>
                </c:pt>
                <c:pt idx="409">
                  <c:v>36900</c:v>
                </c:pt>
                <c:pt idx="410">
                  <c:v>37000</c:v>
                </c:pt>
                <c:pt idx="411">
                  <c:v>37100</c:v>
                </c:pt>
                <c:pt idx="412">
                  <c:v>37200</c:v>
                </c:pt>
                <c:pt idx="413">
                  <c:v>37300</c:v>
                </c:pt>
                <c:pt idx="414">
                  <c:v>37400</c:v>
                </c:pt>
                <c:pt idx="415">
                  <c:v>37500</c:v>
                </c:pt>
                <c:pt idx="416">
                  <c:v>37600</c:v>
                </c:pt>
                <c:pt idx="417">
                  <c:v>37700</c:v>
                </c:pt>
                <c:pt idx="418">
                  <c:v>37800</c:v>
                </c:pt>
                <c:pt idx="419">
                  <c:v>37900</c:v>
                </c:pt>
                <c:pt idx="420">
                  <c:v>38000</c:v>
                </c:pt>
                <c:pt idx="421">
                  <c:v>38100</c:v>
                </c:pt>
                <c:pt idx="422">
                  <c:v>38200</c:v>
                </c:pt>
                <c:pt idx="423">
                  <c:v>38300</c:v>
                </c:pt>
                <c:pt idx="424">
                  <c:v>38400</c:v>
                </c:pt>
                <c:pt idx="425">
                  <c:v>38500</c:v>
                </c:pt>
                <c:pt idx="426">
                  <c:v>38600</c:v>
                </c:pt>
                <c:pt idx="427">
                  <c:v>38700</c:v>
                </c:pt>
                <c:pt idx="428">
                  <c:v>38800</c:v>
                </c:pt>
                <c:pt idx="429">
                  <c:v>38900</c:v>
                </c:pt>
                <c:pt idx="430">
                  <c:v>39000</c:v>
                </c:pt>
                <c:pt idx="431">
                  <c:v>39100</c:v>
                </c:pt>
                <c:pt idx="432">
                  <c:v>39200</c:v>
                </c:pt>
                <c:pt idx="433">
                  <c:v>39300</c:v>
                </c:pt>
                <c:pt idx="434">
                  <c:v>39400</c:v>
                </c:pt>
                <c:pt idx="435">
                  <c:v>39500</c:v>
                </c:pt>
                <c:pt idx="436">
                  <c:v>39600</c:v>
                </c:pt>
                <c:pt idx="437">
                  <c:v>39700</c:v>
                </c:pt>
                <c:pt idx="438">
                  <c:v>39800</c:v>
                </c:pt>
                <c:pt idx="439">
                  <c:v>39900</c:v>
                </c:pt>
                <c:pt idx="440">
                  <c:v>40000</c:v>
                </c:pt>
                <c:pt idx="441">
                  <c:v>40100</c:v>
                </c:pt>
                <c:pt idx="442">
                  <c:v>40200</c:v>
                </c:pt>
                <c:pt idx="443">
                  <c:v>40300</c:v>
                </c:pt>
                <c:pt idx="444">
                  <c:v>40400</c:v>
                </c:pt>
                <c:pt idx="445">
                  <c:v>40500</c:v>
                </c:pt>
                <c:pt idx="446">
                  <c:v>40600</c:v>
                </c:pt>
                <c:pt idx="447">
                  <c:v>40700</c:v>
                </c:pt>
                <c:pt idx="448">
                  <c:v>40800</c:v>
                </c:pt>
                <c:pt idx="449">
                  <c:v>40900</c:v>
                </c:pt>
                <c:pt idx="450">
                  <c:v>41000</c:v>
                </c:pt>
                <c:pt idx="451">
                  <c:v>41100</c:v>
                </c:pt>
                <c:pt idx="452">
                  <c:v>41200</c:v>
                </c:pt>
                <c:pt idx="453">
                  <c:v>41300</c:v>
                </c:pt>
                <c:pt idx="454">
                  <c:v>41400</c:v>
                </c:pt>
                <c:pt idx="455">
                  <c:v>41500</c:v>
                </c:pt>
                <c:pt idx="456">
                  <c:v>41600</c:v>
                </c:pt>
                <c:pt idx="457">
                  <c:v>41700</c:v>
                </c:pt>
                <c:pt idx="458">
                  <c:v>41800</c:v>
                </c:pt>
                <c:pt idx="459">
                  <c:v>41900</c:v>
                </c:pt>
                <c:pt idx="460">
                  <c:v>42000</c:v>
                </c:pt>
                <c:pt idx="461">
                  <c:v>42100</c:v>
                </c:pt>
                <c:pt idx="462">
                  <c:v>42200</c:v>
                </c:pt>
                <c:pt idx="463">
                  <c:v>42300</c:v>
                </c:pt>
                <c:pt idx="464">
                  <c:v>42400</c:v>
                </c:pt>
                <c:pt idx="465">
                  <c:v>42500</c:v>
                </c:pt>
                <c:pt idx="466">
                  <c:v>42600</c:v>
                </c:pt>
                <c:pt idx="467">
                  <c:v>42700</c:v>
                </c:pt>
                <c:pt idx="468">
                  <c:v>42800</c:v>
                </c:pt>
                <c:pt idx="469">
                  <c:v>42900</c:v>
                </c:pt>
                <c:pt idx="470">
                  <c:v>43000</c:v>
                </c:pt>
                <c:pt idx="471">
                  <c:v>43100</c:v>
                </c:pt>
                <c:pt idx="472">
                  <c:v>43200</c:v>
                </c:pt>
              </c:numCache>
            </c:numRef>
          </c:xVal>
          <c:yVal>
            <c:numRef>
              <c:f>'A (2)'!$Y$2:$Y$997</c:f>
              <c:numCache>
                <c:formatCode>General</c:formatCode>
                <c:ptCount val="996"/>
                <c:pt idx="0">
                  <c:v>-3.8659051881903303E-3</c:v>
                </c:pt>
                <c:pt idx="1">
                  <c:v>-4.1164569547609371E-3</c:v>
                </c:pt>
                <c:pt idx="2">
                  <c:v>-4.352870351393809E-3</c:v>
                </c:pt>
                <c:pt idx="3">
                  <c:v>-4.574333393390315E-3</c:v>
                </c:pt>
                <c:pt idx="4">
                  <c:v>-4.780085444492212E-3</c:v>
                </c:pt>
                <c:pt idx="5">
                  <c:v>-4.969419829360517E-3</c:v>
                </c:pt>
                <c:pt idx="6">
                  <c:v>-5.1416862607203666E-3</c:v>
                </c:pt>
                <c:pt idx="7">
                  <c:v>-5.2962930728356209E-3</c:v>
                </c:pt>
                <c:pt idx="8">
                  <c:v>-5.4327092536421194E-3</c:v>
                </c:pt>
                <c:pt idx="9">
                  <c:v>-5.550466268560021E-3</c:v>
                </c:pt>
                <c:pt idx="10">
                  <c:v>-5.6491596697211778E-3</c:v>
                </c:pt>
                <c:pt idx="11">
                  <c:v>-5.7284504850844964E-3</c:v>
                </c:pt>
                <c:pt idx="12">
                  <c:v>-5.7880663826682284E-3</c:v>
                </c:pt>
                <c:pt idx="13">
                  <c:v>-5.8278026059005285E-3</c:v>
                </c:pt>
                <c:pt idx="14">
                  <c:v>-5.8475226768757204E-3</c:v>
                </c:pt>
                <c:pt idx="15">
                  <c:v>-5.8471588651008797E-3</c:v>
                </c:pt>
                <c:pt idx="16">
                  <c:v>-5.8267124201227712E-3</c:v>
                </c:pt>
                <c:pt idx="17">
                  <c:v>-5.7862535672361529E-3</c:v>
                </c:pt>
                <c:pt idx="18">
                  <c:v>-5.7259212662882078E-3</c:v>
                </c:pt>
                <c:pt idx="19">
                  <c:v>-5.6459227344074926E-3</c:v>
                </c:pt>
                <c:pt idx="20">
                  <c:v>-5.546532734296652E-3</c:v>
                </c:pt>
                <c:pt idx="21">
                  <c:v>-5.4280926305333111E-3</c:v>
                </c:pt>
                <c:pt idx="22">
                  <c:v>-5.2910092171203904E-3</c:v>
                </c:pt>
                <c:pt idx="23">
                  <c:v>-5.1357533203127128E-3</c:v>
                </c:pt>
                <c:pt idx="24">
                  <c:v>-4.9628581815186574E-3</c:v>
                </c:pt>
                <c:pt idx="25">
                  <c:v>-4.7729176258309121E-3</c:v>
                </c:pt>
                <c:pt idx="26">
                  <c:v>-4.5665840224767031E-3</c:v>
                </c:pt>
                <c:pt idx="27">
                  <c:v>-4.3445660441925301E-3</c:v>
                </c:pt>
                <c:pt idx="28">
                  <c:v>-4.1076262332190392E-3</c:v>
                </c:pt>
                <c:pt idx="29">
                  <c:v>-3.8565783822758766E-3</c:v>
                </c:pt>
                <c:pt idx="30">
                  <c:v>-3.5922847395118054E-3</c:v>
                </c:pt>
                <c:pt idx="31">
                  <c:v>-3.3156530470299641E-3</c:v>
                </c:pt>
                <c:pt idx="32">
                  <c:v>-3.0276334231597304E-3</c:v>
                </c:pt>
                <c:pt idx="33">
                  <c:v>-2.7292150991833331E-3</c:v>
                </c:pt>
                <c:pt idx="34">
                  <c:v>-2.4214230217252481E-3</c:v>
                </c:pt>
                <c:pt idx="35">
                  <c:v>-2.1053143324737838E-3</c:v>
                </c:pt>
                <c:pt idx="36">
                  <c:v>-1.7819747373256103E-3</c:v>
                </c:pt>
                <c:pt idx="37">
                  <c:v>-1.4525147774237441E-3</c:v>
                </c:pt>
                <c:pt idx="38">
                  <c:v>-1.118066014896481E-3</c:v>
                </c:pt>
                <c:pt idx="39">
                  <c:v>-7.797771463977141E-4</c:v>
                </c:pt>
                <c:pt idx="40">
                  <c:v>-4.388100577970673E-4</c:v>
                </c:pt>
                <c:pt idx="41">
                  <c:v>-9.6335833570391794E-5</c:v>
                </c:pt>
                <c:pt idx="42">
                  <c:v>2.4646926540324379E-4</c:v>
                </c:pt>
                <c:pt idx="43">
                  <c:v>5.8842784182341922E-4</c:v>
                </c:pt>
                <c:pt idx="44">
                  <c:v>9.2836540585337858E-4</c:v>
                </c:pt>
                <c:pt idx="45">
                  <c:v>1.2651144090190802E-3</c:v>
                </c:pt>
                <c:pt idx="46">
                  <c:v>1.5975182542674652E-3</c:v>
                </c:pt>
                <c:pt idx="47">
                  <c:v>1.9244352684110099E-3</c:v>
                </c:pt>
                <c:pt idx="48">
                  <c:v>2.2447426233148161E-3</c:v>
                </c:pt>
                <c:pt idx="49">
                  <c:v>2.5573401923585453E-3</c:v>
                </c:pt>
                <c:pt idx="50">
                  <c:v>2.861154328927805E-3</c:v>
                </c:pt>
                <c:pt idx="51">
                  <c:v>3.1551415539573841E-3</c:v>
                </c:pt>
                <c:pt idx="52">
                  <c:v>3.4382921398611291E-3</c:v>
                </c:pt>
                <c:pt idx="53">
                  <c:v>3.709633578539092E-3</c:v>
                </c:pt>
                <c:pt idx="54">
                  <c:v>3.9682339215507513E-3</c:v>
                </c:pt>
                <c:pt idx="55">
                  <c:v>4.2132049809821531E-3</c:v>
                </c:pt>
                <c:pt idx="56">
                  <c:v>4.4437053800132935E-3</c:v>
                </c:pt>
                <c:pt idx="57">
                  <c:v>4.658943442708262E-3</c:v>
                </c:pt>
                <c:pt idx="58">
                  <c:v>4.8581799131028865E-3</c:v>
                </c:pt>
                <c:pt idx="59">
                  <c:v>5.0407304942509138E-3</c:v>
                </c:pt>
                <c:pt idx="60">
                  <c:v>5.205968198508118E-3</c:v>
                </c:pt>
                <c:pt idx="61">
                  <c:v>5.3533255009820683E-3</c:v>
                </c:pt>
                <c:pt idx="62">
                  <c:v>5.482296288751313E-3</c:v>
                </c:pt>
                <c:pt idx="63">
                  <c:v>5.5924375991592062E-3</c:v>
                </c:pt>
                <c:pt idx="64">
                  <c:v>5.6833711412120408E-3</c:v>
                </c:pt>
                <c:pt idx="65">
                  <c:v>5.7547845948560869E-3</c:v>
                </c:pt>
                <c:pt idx="66">
                  <c:v>5.8064326836710506E-3</c:v>
                </c:pt>
                <c:pt idx="67">
                  <c:v>5.8381380172956914E-3</c:v>
                </c:pt>
                <c:pt idx="68">
                  <c:v>5.8497917006921848E-3</c:v>
                </c:pt>
                <c:pt idx="69">
                  <c:v>5.8413537081566779E-3</c:v>
                </c:pt>
                <c:pt idx="70">
                  <c:v>5.812853020791443E-3</c:v>
                </c:pt>
                <c:pt idx="71">
                  <c:v>5.7643875269664706E-3</c:v>
                </c:pt>
                <c:pt idx="72">
                  <c:v>5.6961236861123952E-3</c:v>
                </c:pt>
                <c:pt idx="73">
                  <c:v>5.6082959569994572E-3</c:v>
                </c:pt>
                <c:pt idx="74">
                  <c:v>5.5012059924661634E-3</c:v>
                </c:pt>
                <c:pt idx="75">
                  <c:v>5.3752216033634056E-3</c:v>
                </c:pt>
                <c:pt idx="76">
                  <c:v>5.2307754952724854E-3</c:v>
                </c:pt>
                <c:pt idx="77">
                  <c:v>5.0683637823359046E-3</c:v>
                </c:pt>
                <c:pt idx="78">
                  <c:v>4.8885442833053096E-3</c:v>
                </c:pt>
                <c:pt idx="79">
                  <c:v>4.6919346056589917E-3</c:v>
                </c:pt>
                <c:pt idx="80">
                  <c:v>4.4792100243692019E-3</c:v>
                </c:pt>
                <c:pt idx="81">
                  <c:v>4.2511011626048881E-3</c:v>
                </c:pt>
                <c:pt idx="82">
                  <c:v>4.0083914823356845E-3</c:v>
                </c:pt>
                <c:pt idx="83">
                  <c:v>3.7519145934559353E-3</c:v>
                </c:pt>
                <c:pt idx="84">
                  <c:v>3.4825513906707978E-3</c:v>
                </c:pt>
                <c:pt idx="85">
                  <c:v>3.2012270279780999E-3</c:v>
                </c:pt>
                <c:pt idx="86">
                  <c:v>2.9089077411373707E-3</c:v>
                </c:pt>
                <c:pt idx="87">
                  <c:v>2.6065975290395734E-3</c:v>
                </c:pt>
                <c:pt idx="88">
                  <c:v>2.2953347053757261E-3</c:v>
                </c:pt>
                <c:pt idx="89">
                  <c:v>1.9761883324479921E-3</c:v>
                </c:pt>
                <c:pt idx="90">
                  <c:v>1.6502545493717142E-3</c:v>
                </c:pt>
                <c:pt idx="91">
                  <c:v>1.3186528072795006E-3</c:v>
                </c:pt>
                <c:pt idx="92">
                  <c:v>9.8252202445792873E-4</c:v>
                </c:pt>
                <c:pt idx="93">
                  <c:v>6.4301667462243902E-4</c:v>
                </c:pt>
                <c:pt idx="94">
                  <c:v>3.0130282176557533E-4</c:v>
                </c:pt>
                <c:pt idx="95">
                  <c:v>-4.1445884802676812E-5</c:v>
                </c:pt>
                <c:pt idx="96">
                  <c:v>-3.8405224146707308E-4</c:v>
                </c:pt>
                <c:pt idx="97">
                  <c:v>-7.2533953352689777E-4</c:v>
                </c:pt>
                <c:pt idx="98">
                  <c:v>-1.0641355767365146E-3</c:v>
                </c:pt>
                <c:pt idx="99">
                  <c:v>-1.399276743285656E-3</c:v>
                </c:pt>
                <c:pt idx="100">
                  <c:v>-1.7296119583917822E-3</c:v>
                </c:pt>
                <c:pt idx="101">
                  <c:v>-2.0540066537778653E-3</c:v>
                </c:pt>
                <c:pt idx="102">
                  <c:v>-2.3713466644569689E-3</c:v>
                </c:pt>
                <c:pt idx="103">
                  <c:v>-2.680542055439774E-3</c:v>
                </c:pt>
                <c:pt idx="104">
                  <c:v>-2.9805308652218129E-3</c:v>
                </c:pt>
                <c:pt idx="105">
                  <c:v>-3.2702827531930672E-3</c:v>
                </c:pt>
                <c:pt idx="106">
                  <c:v>-3.5488025384425486E-3</c:v>
                </c:pt>
                <c:pt idx="107">
                  <c:v>-3.8151336178034721E-3</c:v>
                </c:pt>
                <c:pt idx="108">
                  <c:v>-4.0683612513994615E-3</c:v>
                </c:pt>
                <c:pt idx="109">
                  <c:v>-4.3076157044072E-3</c:v>
                </c:pt>
                <c:pt idx="110">
                  <c:v>-4.5320752342448882E-3</c:v>
                </c:pt>
                <c:pt idx="111">
                  <c:v>-4.7409689129266925E-3</c:v>
                </c:pt>
                <c:pt idx="112">
                  <c:v>-4.9335792748895551E-3</c:v>
                </c:pt>
                <c:pt idx="113">
                  <c:v>-5.1092447811981233E-3</c:v>
                </c:pt>
                <c:pt idx="114">
                  <c:v>-5.2673620916642745E-3</c:v>
                </c:pt>
                <c:pt idx="115">
                  <c:v>-5.4073881370773989E-3</c:v>
                </c:pt>
                <c:pt idx="116">
                  <c:v>-5.528841984428181E-3</c:v>
                </c:pt>
                <c:pt idx="117">
                  <c:v>-5.6313064887195813E-3</c:v>
                </c:pt>
                <c:pt idx="118">
                  <c:v>-5.7144297256917151E-3</c:v>
                </c:pt>
                <c:pt idx="119">
                  <c:v>-5.7779262005397871E-3</c:v>
                </c:pt>
                <c:pt idx="120">
                  <c:v>-5.8215778284736487E-3</c:v>
                </c:pt>
                <c:pt idx="121">
                  <c:v>-5.8452346837511143E-3</c:v>
                </c:pt>
                <c:pt idx="122">
                  <c:v>-5.8488155146124423E-3</c:v>
                </c:pt>
                <c:pt idx="123">
                  <c:v>-5.8323080223473701E-3</c:v>
                </c:pt>
                <c:pt idx="124">
                  <c:v>-5.7957689035362196E-3</c:v>
                </c:pt>
                <c:pt idx="125">
                  <c:v>-5.7393236553200111E-3</c:v>
                </c:pt>
                <c:pt idx="126">
                  <c:v>-5.6631661443683782E-3</c:v>
                </c:pt>
                <c:pt idx="127">
                  <c:v>-5.5675579410257208E-3</c:v>
                </c:pt>
                <c:pt idx="128">
                  <c:v>-5.4528274209225394E-3</c:v>
                </c:pt>
                <c:pt idx="129">
                  <c:v>-5.3193686371375368E-3</c:v>
                </c:pt>
                <c:pt idx="130">
                  <c:v>-5.1676399667841683E-3</c:v>
                </c:pt>
                <c:pt idx="131">
                  <c:v>-4.9981625366700725E-3</c:v>
                </c:pt>
                <c:pt idx="132">
                  <c:v>-4.811518433436599E-3</c:v>
                </c:pt>
                <c:pt idx="133">
                  <c:v>-4.6083487043258788E-3</c:v>
                </c:pt>
                <c:pt idx="134">
                  <c:v>-4.3893511554420192E-3</c:v>
                </c:pt>
                <c:pt idx="135">
                  <c:v>-4.1552779550684737E-3</c:v>
                </c:pt>
                <c:pt idx="136">
                  <c:v>-3.9069330502732582E-3</c:v>
                </c:pt>
                <c:pt idx="137">
                  <c:v>-3.6451694056749053E-3</c:v>
                </c:pt>
                <c:pt idx="138">
                  <c:v>-3.370886073852926E-3</c:v>
                </c:pt>
                <c:pt idx="139">
                  <c:v>-3.0850251074646538E-3</c:v>
                </c:pt>
                <c:pt idx="140">
                  <c:v>-2.7885683236742115E-3</c:v>
                </c:pt>
                <c:pt idx="141">
                  <c:v>-2.4825339320064029E-3</c:v>
                </c:pt>
                <c:pt idx="142">
                  <c:v>-2.1679730372075232E-3</c:v>
                </c:pt>
                <c:pt idx="143">
                  <c:v>-1.8459660291243471E-3</c:v>
                </c:pt>
                <c:pt idx="144">
                  <c:v>-1.5176188720006068E-3</c:v>
                </c:pt>
                <c:pt idx="145">
                  <c:v>-1.1840593059357211E-3</c:v>
                </c:pt>
                <c:pt idx="146">
                  <c:v>-8.4643297355224277E-4</c:v>
                </c:pt>
                <c:pt idx="147">
                  <c:v>-5.0589948517537598E-4</c:v>
                </c:pt>
                <c:pt idx="148">
                  <c:v>-1.6362843603901978E-4</c:v>
                </c:pt>
                <c:pt idx="149">
                  <c:v>1.7920461080227473E-4</c:v>
                </c:pt>
                <c:pt idx="150">
                  <c:v>5.2142216205843005E-4</c:v>
                </c:pt>
                <c:pt idx="151">
                  <c:v>8.6184883841854414E-4</c:v>
                </c:pt>
                <c:pt idx="152">
                  <c:v>1.1993154115049248E-3</c:v>
                </c:pt>
                <c:pt idx="153">
                  <c:v>1.5326628197011511E-3</c:v>
                </c:pt>
                <c:pt idx="154">
                  <c:v>1.8607461490614044E-3</c:v>
                </c:pt>
                <c:pt idx="155">
                  <c:v>2.1824385656282613E-3</c:v>
                </c:pt>
                <c:pt idx="156">
                  <c:v>2.4966351856530147E-3</c:v>
                </c:pt>
                <c:pt idx="157">
                  <c:v>2.8022568704258585E-3</c:v>
                </c:pt>
                <c:pt idx="158">
                  <c:v>3.0982539326822869E-3</c:v>
                </c:pt>
                <c:pt idx="159">
                  <c:v>3.3836097418556135E-3</c:v>
                </c:pt>
                <c:pt idx="160">
                  <c:v>3.6573442157930751E-3</c:v>
                </c:pt>
                <c:pt idx="161">
                  <c:v>3.9185171869428751E-3</c:v>
                </c:pt>
                <c:pt idx="162">
                  <c:v>4.1662316314506551E-3</c:v>
                </c:pt>
                <c:pt idx="163">
                  <c:v>4.3996367500747724E-3</c:v>
                </c:pt>
                <c:pt idx="164">
                  <c:v>4.6179308903386571E-3</c:v>
                </c:pt>
                <c:pt idx="165">
                  <c:v>4.8203642998838649E-3</c:v>
                </c:pt>
                <c:pt idx="166">
                  <c:v>5.006241701567115E-3</c:v>
                </c:pt>
                <c:pt idx="167">
                  <c:v>5.1749246814569794E-3</c:v>
                </c:pt>
                <c:pt idx="168">
                  <c:v>5.3258338815283177E-3</c:v>
                </c:pt>
                <c:pt idx="169">
                  <c:v>5.458450989523511E-3</c:v>
                </c:pt>
                <c:pt idx="170">
                  <c:v>5.5723205191460876E-3</c:v>
                </c:pt>
                <c:pt idx="171">
                  <c:v>5.6670513744725053E-3</c:v>
                </c:pt>
                <c:pt idx="172">
                  <c:v>5.7423181932089668E-3</c:v>
                </c:pt>
                <c:pt idx="173">
                  <c:v>5.7978624641797137E-3</c:v>
                </c:pt>
                <c:pt idx="174">
                  <c:v>5.8334934152086881E-3</c:v>
                </c:pt>
                <c:pt idx="175">
                  <c:v>5.8490886683450422E-3</c:v>
                </c:pt>
                <c:pt idx="176">
                  <c:v>5.8445946601820547E-3</c:v>
                </c:pt>
                <c:pt idx="177">
                  <c:v>5.8200268258258407E-3</c:v>
                </c:pt>
                <c:pt idx="178">
                  <c:v>5.7754695458819829E-3</c:v>
                </c:pt>
                <c:pt idx="179">
                  <c:v>5.7110758566421725E-3</c:v>
                </c:pt>
                <c:pt idx="180">
                  <c:v>5.6270669244662466E-3</c:v>
                </c:pt>
                <c:pt idx="181">
                  <c:v>5.5237312861649299E-3</c:v>
                </c:pt>
                <c:pt idx="182">
                  <c:v>5.4014238579921979E-3</c:v>
                </c:pt>
                <c:pt idx="183">
                  <c:v>5.260564716651062E-3</c:v>
                </c:pt>
                <c:pt idx="184">
                  <c:v>5.1016376564994555E-3</c:v>
                </c:pt>
                <c:pt idx="185">
                  <c:v>4.9251885279116793E-3</c:v>
                </c:pt>
                <c:pt idx="186">
                  <c:v>4.7318233625024382E-3</c:v>
                </c:pt>
                <c:pt idx="187">
                  <c:v>4.5222062916525944E-3</c:v>
                </c:pt>
                <c:pt idx="188">
                  <c:v>4.2970572654856447E-3</c:v>
                </c:pt>
                <c:pt idx="189">
                  <c:v>4.057149580129313E-3</c:v>
                </c:pt>
                <c:pt idx="190">
                  <c:v>3.8033072217551443E-3</c:v>
                </c:pt>
                <c:pt idx="191">
                  <c:v>3.536402036518217E-3</c:v>
                </c:pt>
                <c:pt idx="192">
                  <c:v>3.2573507361171247E-3</c:v>
                </c:pt>
                <c:pt idx="193">
                  <c:v>2.9671117492588912E-3</c:v>
                </c:pt>
                <c:pt idx="194">
                  <c:v>2.6666819298427932E-3</c:v>
                </c:pt>
                <c:pt idx="195">
                  <c:v>2.3570931331691326E-3</c:v>
                </c:pt>
                <c:pt idx="196">
                  <c:v>2.0394086719323083E-3</c:v>
                </c:pt>
                <c:pt idx="197">
                  <c:v>1.7147196641704306E-3</c:v>
                </c:pt>
                <c:pt idx="198">
                  <c:v>1.3841412857147684E-3</c:v>
                </c:pt>
                <c:pt idx="199">
                  <c:v>1.0488089400104376E-3</c:v>
                </c:pt>
                <c:pt idx="200">
                  <c:v>7.0987435846328476E-4</c:v>
                </c:pt>
                <c:pt idx="201">
                  <c:v>3.6850164470691288E-4</c:v>
                </c:pt>
                <c:pt idx="202">
                  <c:v>2.586327637603977E-5</c:v>
                </c:pt>
                <c:pt idx="203">
                  <c:v>-3.1686392188144858E-4</c:v>
                </c:pt>
                <c:pt idx="204">
                  <c:v>-6.5850282032268342E-4</c:v>
                </c:pt>
                <c:pt idx="205">
                  <c:v>-9.9788002707587651E-4</c:v>
                </c:pt>
                <c:pt idx="206">
                  <c:v>-1.3338299182682931E-3</c:v>
                </c:pt>
                <c:pt idx="207">
                  <c:v>-1.6651986414743314E-3</c:v>
                </c:pt>
                <c:pt idx="208">
                  <c:v>-1.9908480787333249E-3</c:v>
                </c:pt>
                <c:pt idx="209">
                  <c:v>-2.3096597555259031E-3</c:v>
                </c:pt>
                <c:pt idx="210">
                  <c:v>-2.6205386822830122E-3</c:v>
                </c:pt>
                <c:pt idx="211">
                  <c:v>-2.9224171152335597E-3</c:v>
                </c:pt>
                <c:pt idx="212">
                  <c:v>-3.2142582236738245E-3</c:v>
                </c:pt>
                <c:pt idx="213">
                  <c:v>-3.4950596510628516E-3</c:v>
                </c:pt>
                <c:pt idx="214">
                  <c:v>-3.7638569577130407E-3</c:v>
                </c:pt>
                <c:pt idx="215">
                  <c:v>-4.0197269332516231E-3</c:v>
                </c:pt>
                <c:pt idx="216">
                  <c:v>-4.2617907674760676E-3</c:v>
                </c:pt>
                <c:pt idx="217">
                  <c:v>-4.4892170687128021E-3</c:v>
                </c:pt>
                <c:pt idx="218">
                  <c:v>-4.7012247193124026E-3</c:v>
                </c:pt>
                <c:pt idx="219">
                  <c:v>-4.8970855584737835E-3</c:v>
                </c:pt>
                <c:pt idx="220">
                  <c:v>-5.0761268831829688E-3</c:v>
                </c:pt>
                <c:pt idx="221">
                  <c:v>-5.2377337586767122E-3</c:v>
                </c:pt>
                <c:pt idx="222">
                  <c:v>-5.3813511304954828E-3</c:v>
                </c:pt>
                <c:pt idx="223">
                  <c:v>-5.5064857308717383E-3</c:v>
                </c:pt>
                <c:pt idx="224">
                  <c:v>-5.6127077729058276E-3</c:v>
                </c:pt>
                <c:pt idx="225">
                  <c:v>-5.6996524267107097E-3</c:v>
                </c:pt>
                <c:pt idx="226">
                  <c:v>-5.7670210724555162E-3</c:v>
                </c:pt>
                <c:pt idx="227">
                  <c:v>-5.8145823260042761E-3</c:v>
                </c:pt>
                <c:pt idx="228">
                  <c:v>-5.842172833627127E-3</c:v>
                </c:pt>
                <c:pt idx="229">
                  <c:v>-5.8496978330545178E-3</c:v>
                </c:pt>
                <c:pt idx="230">
                  <c:v>-5.8371314789473988E-3</c:v>
                </c:pt>
                <c:pt idx="231">
                  <c:v>-5.8045169316655347E-3</c:v>
                </c:pt>
                <c:pt idx="232">
                  <c:v>-5.7519662090290812E-3</c:v>
                </c:pt>
                <c:pt idx="233">
                  <c:v>-5.6796598015825235E-3</c:v>
                </c:pt>
                <c:pt idx="234">
                  <c:v>-5.5878460526824414E-3</c:v>
                </c:pt>
                <c:pt idx="235">
                  <c:v>-5.4768403055381965E-3</c:v>
                </c:pt>
                <c:pt idx="236">
                  <c:v>-5.3470238201351571E-3</c:v>
                </c:pt>
                <c:pt idx="237">
                  <c:v>-5.1988424637603647E-3</c:v>
                </c:pt>
                <c:pt idx="238">
                  <c:v>-5.032805179628173E-3</c:v>
                </c:pt>
                <c:pt idx="239">
                  <c:v>-4.8494822388655042E-3</c:v>
                </c:pt>
                <c:pt idx="240">
                  <c:v>-4.6495032818604535E-3</c:v>
                </c:pt>
                <c:pt idx="241">
                  <c:v>-4.4335551557014227E-3</c:v>
                </c:pt>
                <c:pt idx="242">
                  <c:v>-4.2023795551342918E-3</c:v>
                </c:pt>
                <c:pt idx="243">
                  <c:v>-3.9567704751400168E-3</c:v>
                </c:pt>
                <c:pt idx="244">
                  <c:v>-3.6975714838819937E-3</c:v>
                </c:pt>
                <c:pt idx="245">
                  <c:v>-3.425672825389533E-3</c:v>
                </c:pt>
                <c:pt idx="246">
                  <c:v>-3.142008361928557E-3</c:v>
                </c:pt>
                <c:pt idx="247">
                  <c:v>-2.8475523665612342E-3</c:v>
                </c:pt>
                <c:pt idx="248">
                  <c:v>-2.5433161769108171E-3</c:v>
                </c:pt>
                <c:pt idx="249">
                  <c:v>-2.2303447216247005E-3</c:v>
                </c:pt>
                <c:pt idx="250">
                  <c:v>-1.9097129314657672E-3</c:v>
                </c:pt>
                <c:pt idx="251">
                  <c:v>-1.5825220473586477E-3</c:v>
                </c:pt>
                <c:pt idx="252">
                  <c:v>-1.2498958380711437E-3</c:v>
                </c:pt>
                <c:pt idx="253">
                  <c:v>-9.1297674052159957E-4</c:v>
                </c:pt>
                <c:pt idx="254">
                  <c:v>-5.7292193596870304E-4</c:v>
                </c:pt>
                <c:pt idx="255">
                  <c:v>-2.3089937556042191E-4</c:v>
                </c:pt>
                <c:pt idx="256">
                  <c:v>1.1191623110728623E-4</c:v>
                </c:pt>
                <c:pt idx="257">
                  <c:v>4.5434745064430862E-4</c:v>
                </c:pt>
                <c:pt idx="258">
                  <c:v>7.9521816987534653E-4</c:v>
                </c:pt>
                <c:pt idx="259">
                  <c:v>1.1333576353144787E-3</c:v>
                </c:pt>
                <c:pt idx="260">
                  <c:v>1.4676044742313534E-3</c:v>
                </c:pt>
                <c:pt idx="261">
                  <c:v>1.7968106834982665E-3</c:v>
                </c:pt>
                <c:pt idx="262">
                  <c:v>2.1198455725180442E-3</c:v>
                </c:pt>
                <c:pt idx="263">
                  <c:v>2.4355996466903676E-3</c:v>
                </c:pt>
                <c:pt idx="264">
                  <c:v>2.7429884180783875E-3</c:v>
                </c:pt>
                <c:pt idx="265">
                  <c:v>3.0409561301875374E-3</c:v>
                </c:pt>
                <c:pt idx="266">
                  <c:v>3.3284793840634265E-3</c:v>
                </c:pt>
                <c:pt idx="267">
                  <c:v>3.6045706532546323E-3</c:v>
                </c:pt>
                <c:pt idx="268">
                  <c:v>3.8682816755678737E-3</c:v>
                </c:pt>
                <c:pt idx="269">
                  <c:v>4.118706709966365E-3</c:v>
                </c:pt>
                <c:pt idx="270">
                  <c:v>4.3549856474250611E-3</c:v>
                </c:pt>
                <c:pt idx="271">
                  <c:v>4.5763069650583835E-3</c:v>
                </c:pt>
                <c:pt idx="272">
                  <c:v>4.7819105133741387E-3</c:v>
                </c:pt>
                <c:pt idx="273">
                  <c:v>4.9710901270805345E-3</c:v>
                </c:pt>
                <c:pt idx="274">
                  <c:v>5.1431960504792476E-3</c:v>
                </c:pt>
                <c:pt idx="275">
                  <c:v>5.2976371691142729E-3</c:v>
                </c:pt>
                <c:pt idx="276">
                  <c:v>5.4338830400117479E-3</c:v>
                </c:pt>
                <c:pt idx="277">
                  <c:v>5.5514657135377005E-3</c:v>
                </c:pt>
                <c:pt idx="278">
                  <c:v>5.6499813406163746E-3</c:v>
                </c:pt>
                <c:pt idx="279">
                  <c:v>5.7290915597889716E-3</c:v>
                </c:pt>
                <c:pt idx="280">
                  <c:v>5.7885246593488452E-3</c:v>
                </c:pt>
                <c:pt idx="281">
                  <c:v>5.8280765105616595E-3</c:v>
                </c:pt>
                <c:pt idx="282">
                  <c:v>5.8476112687652904E-3</c:v>
                </c:pt>
                <c:pt idx="283">
                  <c:v>5.8470618399414694E-3</c:v>
                </c:pt>
                <c:pt idx="284">
                  <c:v>5.8264301111566816E-3</c:v>
                </c:pt>
                <c:pt idx="285">
                  <c:v>5.7857869440808589E-3</c:v>
                </c:pt>
                <c:pt idx="286">
                  <c:v>5.7252719316061096E-3</c:v>
                </c:pt>
                <c:pt idx="287">
                  <c:v>5.6450929184014226E-3</c:v>
                </c:pt>
                <c:pt idx="288">
                  <c:v>5.5455252870500191E-3</c:v>
                </c:pt>
                <c:pt idx="289">
                  <c:v>5.4269110122212184E-3</c:v>
                </c:pt>
                <c:pt idx="290">
                  <c:v>5.2896574861253263E-3</c:v>
                </c:pt>
                <c:pt idx="291">
                  <c:v>5.1342361192856451E-3</c:v>
                </c:pt>
                <c:pt idx="292">
                  <c:v>4.9611807214333991E-3</c:v>
                </c:pt>
                <c:pt idx="293">
                  <c:v>4.7710856680865249E-3</c:v>
                </c:pt>
                <c:pt idx="294">
                  <c:v>4.5646038591094186E-3</c:v>
                </c:pt>
                <c:pt idx="295">
                  <c:v>4.3424444762651384E-3</c:v>
                </c:pt>
                <c:pt idx="296">
                  <c:v>4.1053705474619825E-3</c:v>
                </c:pt>
                <c:pt idx="297">
                  <c:v>3.8541963260602672E-3</c:v>
                </c:pt>
                <c:pt idx="298">
                  <c:v>3.5897844942403305E-3</c:v>
                </c:pt>
                <c:pt idx="299">
                  <c:v>3.3130432000370649E-3</c:v>
                </c:pt>
                <c:pt idx="300">
                  <c:v>3.0249229382175698E-3</c:v>
                </c:pt>
                <c:pt idx="301">
                  <c:v>2.7264132857148563E-3</c:v>
                </c:pt>
                <c:pt idx="302">
                  <c:v>2.4185395028300648E-3</c:v>
                </c:pt>
                <c:pt idx="303">
                  <c:v>2.1023590118767013E-3</c:v>
                </c:pt>
                <c:pt idx="304">
                  <c:v>1.7789577653613328E-3</c:v>
                </c:pt>
                <c:pt idx="305">
                  <c:v>1.4494465161745552E-3</c:v>
                </c:pt>
                <c:pt idx="306">
                  <c:v>1.1149570026026984E-3</c:v>
                </c:pt>
                <c:pt idx="307">
                  <c:v>7.7663806126305351E-4</c:v>
                </c:pt>
                <c:pt idx="308">
                  <c:v>4.3565168131332835E-4</c:v>
                </c:pt>
                <c:pt idx="309">
                  <c:v>9.3169013487379645E-5</c:v>
                </c:pt>
                <c:pt idx="310">
                  <c:v>-2.4963365233536457E-4</c:v>
                </c:pt>
                <c:pt idx="311">
                  <c:v>-5.9157892721137641E-4</c:v>
                </c:pt>
                <c:pt idx="312">
                  <c:v>-9.3149236698934117E-4</c:v>
                </c:pt>
                <c:pt idx="313">
                  <c:v>-1.2682065060522962E-3</c:v>
                </c:pt>
                <c:pt idx="314">
                  <c:v>-1.600564867091319E-3</c:v>
                </c:pt>
                <c:pt idx="315">
                  <c:v>-1.927425933138816E-3</c:v>
                </c:pt>
                <c:pt idx="316">
                  <c:v>-2.2476670682190212E-3</c:v>
                </c:pt>
                <c:pt idx="317">
                  <c:v>-2.5601883731500024E-3</c:v>
                </c:pt>
                <c:pt idx="318">
                  <c:v>-2.8639164632538439E-3</c:v>
                </c:pt>
                <c:pt idx="319">
                  <c:v>-3.157808155000252E-3</c:v>
                </c:pt>
                <c:pt idx="320">
                  <c:v>-3.4408540489213831E-3</c:v>
                </c:pt>
                <c:pt idx="321">
                  <c:v>-3.7120819964920381E-3</c:v>
                </c:pt>
                <c:pt idx="322">
                  <c:v>-3.9705604390678903E-3</c:v>
                </c:pt>
                <c:pt idx="323">
                  <c:v>-4.2154016074138368E-3</c:v>
                </c:pt>
                <c:pt idx="324">
                  <c:v>-4.4457645708333802E-3</c:v>
                </c:pt>
                <c:pt idx="325">
                  <c:v>-4.6608581254265228E-3</c:v>
                </c:pt>
                <c:pt idx="326">
                  <c:v>-4.8599435115561605E-3</c:v>
                </c:pt>
                <c:pt idx="327">
                  <c:v>-5.042336951189573E-3</c:v>
                </c:pt>
                <c:pt idx="328">
                  <c:v>-5.2074119964002812E-3</c:v>
                </c:pt>
                <c:pt idx="329">
                  <c:v>-5.3546016809640964E-3</c:v>
                </c:pt>
                <c:pt idx="330">
                  <c:v>-5.483400467659506E-3</c:v>
                </c:pt>
                <c:pt idx="331">
                  <c:v>-5.5933659845842061E-3</c:v>
                </c:pt>
                <c:pt idx="332">
                  <c:v>-5.684120544524226E-3</c:v>
                </c:pt>
                <c:pt idx="333">
                  <c:v>-5.7553524421572293E-3</c:v>
                </c:pt>
                <c:pt idx="334">
                  <c:v>-5.8068170246346204E-3</c:v>
                </c:pt>
                <c:pt idx="335">
                  <c:v>-5.8383375318654387E-3</c:v>
                </c:pt>
                <c:pt idx="336">
                  <c:v>-5.8498057036160045E-3</c:v>
                </c:pt>
                <c:pt idx="337">
                  <c:v>-5.8411821513401734E-3</c:v>
                </c:pt>
                <c:pt idx="338">
                  <c:v>-5.8124964934631084E-3</c:v>
                </c:pt>
                <c:pt idx="339">
                  <c:v>-5.7638472536539328E-3</c:v>
                </c:pt>
                <c:pt idx="340">
                  <c:v>-5.6954015224366513E-3</c:v>
                </c:pt>
                <c:pt idx="341">
                  <c:v>-5.6073943833015666E-3</c:v>
                </c:pt>
                <c:pt idx="342">
                  <c:v>-5.5001281052882755E-3</c:v>
                </c:pt>
                <c:pt idx="343">
                  <c:v>-5.3739711048133862E-3</c:v>
                </c:pt>
                <c:pt idx="344">
                  <c:v>-5.229356680308668E-3</c:v>
                </c:pt>
                <c:pt idx="345">
                  <c:v>-5.0667815240156436E-3</c:v>
                </c:pt>
                <c:pt idx="346">
                  <c:v>-4.8868040160479891E-3</c:v>
                </c:pt>
                <c:pt idx="347">
                  <c:v>-4.6900423065809882E-3</c:v>
                </c:pt>
                <c:pt idx="348">
                  <c:v>-4.4771721927548969E-3</c:v>
                </c:pt>
                <c:pt idx="349">
                  <c:v>-4.2489247975842498E-3</c:v>
                </c:pt>
                <c:pt idx="350">
                  <c:v>-4.0060840588450781E-3</c:v>
                </c:pt>
                <c:pt idx="351">
                  <c:v>-3.7494840365647265E-3</c:v>
                </c:pt>
                <c:pt idx="352">
                  <c:v>-3.4800060483619216E-3</c:v>
                </c:pt>
                <c:pt idx="353">
                  <c:v>-3.1985756424761556E-3</c:v>
                </c:pt>
                <c:pt idx="354">
                  <c:v>-2.9061594188825525E-3</c:v>
                </c:pt>
                <c:pt idx="355">
                  <c:v>-2.6037617094107415E-3</c:v>
                </c:pt>
                <c:pt idx="356">
                  <c:v>-2.2924211282699374E-3</c:v>
                </c:pt>
                <c:pt idx="357">
                  <c:v>-1.9732070048278888E-3</c:v>
                </c:pt>
                <c:pt idx="358">
                  <c:v>-1.6472157108956391E-3</c:v>
                </c:pt>
                <c:pt idx="359">
                  <c:v>-1.3155668951323988E-3</c:v>
                </c:pt>
                <c:pt idx="360">
                  <c:v>-9.7939963750382831E-4</c:v>
                </c:pt>
                <c:pt idx="361">
                  <c:v>-6.3986853700161899E-4</c:v>
                </c:pt>
                <c:pt idx="362">
                  <c:v>-2.9813974606147529E-4</c:v>
                </c:pt>
                <c:pt idx="363">
                  <c:v>4.4613034700324341E-5</c:v>
                </c:pt>
                <c:pt idx="364">
                  <c:v>3.8721258767532329E-4</c:v>
                </c:pt>
                <c:pt idx="365">
                  <c:v>7.2848222153073323E-4</c:v>
                </c:pt>
                <c:pt idx="366">
                  <c:v>1.0672498126697357E-3</c:v>
                </c:pt>
                <c:pt idx="367">
                  <c:v>1.4023518310034514E-3</c:v>
                </c:pt>
                <c:pt idx="368">
                  <c:v>1.7326373362076767E-3</c:v>
                </c:pt>
                <c:pt idx="369">
                  <c:v>2.0569719307388522E-3</c:v>
                </c:pt>
                <c:pt idx="370">
                  <c:v>2.3742416560322498E-3</c:v>
                </c:pt>
                <c:pt idx="371">
                  <c:v>2.6833568185005117E-3</c:v>
                </c:pt>
                <c:pt idx="372">
                  <c:v>2.9832557321917692E-3</c:v>
                </c:pt>
                <c:pt idx="373">
                  <c:v>3.2729083652528312E-3</c:v>
                </c:pt>
                <c:pt idx="374">
                  <c:v>3.5513198776733054E-3</c:v>
                </c:pt>
                <c:pt idx="375">
                  <c:v>3.8175340381599249E-3</c:v>
                </c:pt>
                <c:pt idx="376">
                  <c:v>4.0706365084055042E-3</c:v>
                </c:pt>
                <c:pt idx="377">
                  <c:v>4.3097579834723695E-3</c:v>
                </c:pt>
                <c:pt idx="378">
                  <c:v>4.5340771775043342E-3</c:v>
                </c:pt>
                <c:pt idx="379">
                  <c:v>4.7428236445124783E-3</c:v>
                </c:pt>
                <c:pt idx="380">
                  <c:v>4.9352804245464867E-3</c:v>
                </c:pt>
                <c:pt idx="381">
                  <c:v>5.1107865061630108E-3</c:v>
                </c:pt>
                <c:pt idx="382">
                  <c:v>5.2687390967334673E-3</c:v>
                </c:pt>
                <c:pt idx="383">
                  <c:v>5.4085956927936744E-3</c:v>
                </c:pt>
                <c:pt idx="384">
                  <c:v>5.5298759433245245E-3</c:v>
                </c:pt>
                <c:pt idx="385">
                  <c:v>5.6321632995640627E-3</c:v>
                </c:pt>
                <c:pt idx="386">
                  <c:v>5.7151064456845372E-3</c:v>
                </c:pt>
                <c:pt idx="387">
                  <c:v>5.7784205054206214E-3</c:v>
                </c:pt>
                <c:pt idx="388">
                  <c:v>5.8218880205045259E-3</c:v>
                </c:pt>
                <c:pt idx="389">
                  <c:v>5.8453596975474743E-3</c:v>
                </c:pt>
                <c:pt idx="390">
                  <c:v>5.8487549208022993E-3</c:v>
                </c:pt>
                <c:pt idx="391">
                  <c:v>5.8320620290460276E-3</c:v>
                </c:pt>
                <c:pt idx="392">
                  <c:v>5.7953383556314884E-3</c:v>
                </c:pt>
                <c:pt idx="393">
                  <c:v>5.7387100315703524E-3</c:v>
                </c:pt>
                <c:pt idx="394">
                  <c:v>5.6623715523239663E-3</c:v>
                </c:pt>
                <c:pt idx="395">
                  <c:v>5.566585109789861E-3</c:v>
                </c:pt>
                <c:pt idx="396">
                  <c:v>5.4516796917782936E-3</c:v>
                </c:pt>
                <c:pt idx="397">
                  <c:v>5.3180499520717643E-3</c:v>
                </c:pt>
                <c:pt idx="398">
                  <c:v>5.1661548549483951E-3</c:v>
                </c:pt>
                <c:pt idx="399">
                  <c:v>4.9965160988246762E-3</c:v>
                </c:pt>
                <c:pt idx="400">
                  <c:v>4.8097163244317552E-3</c:v>
                </c:pt>
                <c:pt idx="401">
                  <c:v>4.6063971136794338E-3</c:v>
                </c:pt>
                <c:pt idx="402">
                  <c:v>4.3872567860809867E-3</c:v>
                </c:pt>
                <c:pt idx="403">
                  <c:v>4.153048000307186E-3</c:v>
                </c:pt>
                <c:pt idx="404">
                  <c:v>3.9045751691072321E-3</c:v>
                </c:pt>
                <c:pt idx="405">
                  <c:v>3.6426916964752841E-3</c:v>
                </c:pt>
                <c:pt idx="406">
                  <c:v>3.368297046551825E-3</c:v>
                </c:pt>
                <c:pt idx="407">
                  <c:v>3.0823336543269906E-3</c:v>
                </c:pt>
                <c:pt idx="408">
                  <c:v>2.7857836887563558E-3</c:v>
                </c:pt>
                <c:pt idx="409">
                  <c:v>2.4796656794065682E-3</c:v>
                </c:pt>
                <c:pt idx="410">
                  <c:v>2.1650310182169479E-3</c:v>
                </c:pt>
                <c:pt idx="411">
                  <c:v>1.8429603483920802E-3</c:v>
                </c:pt>
                <c:pt idx="412">
                  <c:v>1.5145598528281121E-3</c:v>
                </c:pt>
                <c:pt idx="413">
                  <c:v>1.1809574548204997E-3</c:v>
                </c:pt>
                <c:pt idx="414">
                  <c:v>8.4329894410225441E-4</c:v>
                </c:pt>
                <c:pt idx="415">
                  <c:v>5.0274404151817633E-4</c:v>
                </c:pt>
                <c:pt idx="416">
                  <c:v>1.6046241585133752E-4</c:v>
                </c:pt>
                <c:pt idx="417">
                  <c:v>-1.8237033351759297E-4</c:v>
                </c:pt>
                <c:pt idx="418">
                  <c:v>-5.2457671432023546E-4</c:v>
                </c:pt>
                <c:pt idx="419">
                  <c:v>-8.6498138561169147E-4</c:v>
                </c:pt>
                <c:pt idx="420">
                  <c:v>-1.2024151945928085E-3</c:v>
                </c:pt>
                <c:pt idx="421">
                  <c:v>-1.5357191921786556E-3</c:v>
                </c:pt>
                <c:pt idx="422">
                  <c:v>-1.8637486135213599E-3</c:v>
                </c:pt>
                <c:pt idx="423">
                  <c:v>-2.1853768098158022E-3</c:v>
                </c:pt>
                <c:pt idx="424">
                  <c:v>-2.4994991178840138E-3</c:v>
                </c:pt>
                <c:pt idx="425">
                  <c:v>-2.8050366542478069E-3</c:v>
                </c:pt>
                <c:pt idx="426">
                  <c:v>-3.1009400206585295E-3</c:v>
                </c:pt>
                <c:pt idx="427">
                  <c:v>-3.3861929083569475E-3</c:v>
                </c:pt>
                <c:pt idx="428">
                  <c:v>-3.6598155886840835E-3</c:v>
                </c:pt>
                <c:pt idx="429">
                  <c:v>-3.9208682780540859E-3</c:v>
                </c:pt>
                <c:pt idx="430">
                  <c:v>-4.1684543657320309E-3</c:v>
                </c:pt>
                <c:pt idx="431">
                  <c:v>-4.401723493330234E-3</c:v>
                </c:pt>
                <c:pt idx="432">
                  <c:v>-4.6198744754464699E-3</c:v>
                </c:pt>
                <c:pt idx="433">
                  <c:v>-4.822158051412808E-3</c:v>
                </c:pt>
                <c:pt idx="434">
                  <c:v>-5.007879458703908E-3</c:v>
                </c:pt>
                <c:pt idx="435">
                  <c:v>-5.1764008191661796E-3</c:v>
                </c:pt>
                <c:pt idx="436">
                  <c:v>-5.3271433298720527E-3</c:v>
                </c:pt>
                <c:pt idx="437">
                  <c:v>-5.4595892510746731E-3</c:v>
                </c:pt>
                <c:pt idx="438">
                  <c:v>-5.5732836844351813E-3</c:v>
                </c:pt>
                <c:pt idx="439">
                  <c:v>-5.6678361354150974E-3</c:v>
                </c:pt>
                <c:pt idx="440">
                  <c:v>-5.7429218544676258E-3</c:v>
                </c:pt>
                <c:pt idx="441">
                  <c:v>-5.798282952421404E-3</c:v>
                </c:pt>
                <c:pt idx="442">
                  <c:v>-5.8337292862258349E-3</c:v>
                </c:pt>
                <c:pt idx="443">
                  <c:v>-5.8491391120158009E-3</c:v>
                </c:pt>
                <c:pt idx="444">
                  <c:v>-5.8444595032527552E-3</c:v>
                </c:pt>
                <c:pt idx="445">
                  <c:v>-5.8197065325060427E-3</c:v>
                </c:pt>
                <c:pt idx="446">
                  <c:v>-5.7749652162501003E-3</c:v>
                </c:pt>
                <c:pt idx="447">
                  <c:v>-5.7103892228671516E-3</c:v>
                </c:pt>
                <c:pt idx="448">
                  <c:v>-5.6262003448582674E-3</c:v>
                </c:pt>
                <c:pt idx="449">
                  <c:v>-5.5226877370755474E-3</c:v>
                </c:pt>
                <c:pt idx="450">
                  <c:v>-5.400206923591791E-3</c:v>
                </c:pt>
                <c:pt idx="451">
                  <c:v>-5.2591785766186424E-3</c:v>
                </c:pt>
                <c:pt idx="452">
                  <c:v>-5.1000870716671632E-3</c:v>
                </c:pt>
                <c:pt idx="453">
                  <c:v>-4.9234788239132339E-3</c:v>
                </c:pt>
                <c:pt idx="454">
                  <c:v>-4.7299604114817463E-3</c:v>
                </c:pt>
                <c:pt idx="455">
                  <c:v>-4.5201964920952948E-3</c:v>
                </c:pt>
                <c:pt idx="456">
                  <c:v>-4.2949075202428902E-3</c:v>
                </c:pt>
                <c:pt idx="457">
                  <c:v>-4.0548672727092651E-3</c:v>
                </c:pt>
                <c:pt idx="458">
                  <c:v>-3.8009001909635929E-3</c:v>
                </c:pt>
                <c:pt idx="459">
                  <c:v>-3.5338785495354482E-3</c:v>
                </c:pt>
                <c:pt idx="460">
                  <c:v>-3.2547194601034867E-3</c:v>
                </c:pt>
                <c:pt idx="461">
                  <c:v>-2.9643817215865946E-3</c:v>
                </c:pt>
                <c:pt idx="462">
                  <c:v>-2.6638625270561812E-3</c:v>
                </c:pt>
                <c:pt idx="463">
                  <c:v>-2.35419403878003E-3</c:v>
                </c:pt>
                <c:pt idx="464">
                  <c:v>-2.0364398431610654E-3</c:v>
                </c:pt>
                <c:pt idx="465">
                  <c:v>-1.7116912977468827E-3</c:v>
                </c:pt>
                <c:pt idx="466">
                  <c:v>-1.3810637828565728E-3</c:v>
                </c:pt>
                <c:pt idx="467">
                  <c:v>-1.0456928706991126E-3</c:v>
                </c:pt>
                <c:pt idx="468">
                  <c:v>-7.067304251405568E-4</c:v>
                </c:pt>
                <c:pt idx="469">
                  <c:v>-3.6534064551615227E-4</c:v>
                </c:pt>
                <c:pt idx="470">
                  <c:v>-2.2696068074993035E-5</c:v>
                </c:pt>
                <c:pt idx="471">
                  <c:v>3.2002646120924457E-4</c:v>
                </c:pt>
                <c:pt idx="472">
                  <c:v>6.6164982862973226E-4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31-4C7C-AF4D-EF8A95C0C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998064"/>
        <c:axId val="1"/>
      </c:scatterChart>
      <c:valAx>
        <c:axId val="683998064"/>
        <c:scaling>
          <c:orientation val="minMax"/>
          <c:max val="25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681268943549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35603715170282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998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492260061919504"/>
          <c:y val="0.92352941176470593"/>
          <c:w val="0.75386996904024772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-- O-C Diagram</a:t>
            </a:r>
          </a:p>
        </c:rich>
      </c:tx>
      <c:layout>
        <c:manualLayout>
          <c:xMode val="edge"/>
          <c:yMode val="edge"/>
          <c:x val="0.40655772126844797"/>
          <c:y val="3.3678756476683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03352173533692E-2"/>
          <c:y val="0.10362694300518134"/>
          <c:w val="0.85409904432876882"/>
          <c:h val="0.75388601036269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(5)'!$H$20</c:f>
              <c:strCache>
                <c:ptCount val="1"/>
                <c:pt idx="0">
                  <c:v>Erdem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(5)'!$F$21:$F$495</c:f>
              <c:numCache>
                <c:formatCode>General</c:formatCode>
                <c:ptCount val="475"/>
                <c:pt idx="0">
                  <c:v>-8110</c:v>
                </c:pt>
                <c:pt idx="1">
                  <c:v>-8107.5</c:v>
                </c:pt>
                <c:pt idx="2">
                  <c:v>-8104.5</c:v>
                </c:pt>
                <c:pt idx="3">
                  <c:v>-8099</c:v>
                </c:pt>
                <c:pt idx="4">
                  <c:v>-8090.5</c:v>
                </c:pt>
                <c:pt idx="5">
                  <c:v>-8085</c:v>
                </c:pt>
                <c:pt idx="6">
                  <c:v>-5807</c:v>
                </c:pt>
                <c:pt idx="7">
                  <c:v>-2904</c:v>
                </c:pt>
                <c:pt idx="8">
                  <c:v>0</c:v>
                </c:pt>
                <c:pt idx="9">
                  <c:v>1979.5</c:v>
                </c:pt>
                <c:pt idx="10">
                  <c:v>3054.5</c:v>
                </c:pt>
                <c:pt idx="11">
                  <c:v>6120</c:v>
                </c:pt>
                <c:pt idx="12">
                  <c:v>6176</c:v>
                </c:pt>
                <c:pt idx="13">
                  <c:v>6193</c:v>
                </c:pt>
                <c:pt idx="14">
                  <c:v>6243</c:v>
                </c:pt>
                <c:pt idx="15">
                  <c:v>6310</c:v>
                </c:pt>
                <c:pt idx="16">
                  <c:v>6312.5</c:v>
                </c:pt>
                <c:pt idx="17">
                  <c:v>6313</c:v>
                </c:pt>
                <c:pt idx="18">
                  <c:v>6421.5</c:v>
                </c:pt>
                <c:pt idx="19">
                  <c:v>7073.5</c:v>
                </c:pt>
                <c:pt idx="20">
                  <c:v>7125.5</c:v>
                </c:pt>
                <c:pt idx="21">
                  <c:v>7298.5</c:v>
                </c:pt>
                <c:pt idx="22">
                  <c:v>7318</c:v>
                </c:pt>
                <c:pt idx="23">
                  <c:v>7404.5</c:v>
                </c:pt>
                <c:pt idx="24">
                  <c:v>7415.5</c:v>
                </c:pt>
                <c:pt idx="25">
                  <c:v>7460</c:v>
                </c:pt>
                <c:pt idx="26">
                  <c:v>8033</c:v>
                </c:pt>
                <c:pt idx="27">
                  <c:v>8231</c:v>
                </c:pt>
                <c:pt idx="28">
                  <c:v>8275.5</c:v>
                </c:pt>
                <c:pt idx="29">
                  <c:v>8298</c:v>
                </c:pt>
                <c:pt idx="30">
                  <c:v>8326</c:v>
                </c:pt>
                <c:pt idx="31">
                  <c:v>8344</c:v>
                </c:pt>
                <c:pt idx="32">
                  <c:v>8356.5</c:v>
                </c:pt>
                <c:pt idx="33">
                  <c:v>8499.5</c:v>
                </c:pt>
                <c:pt idx="34">
                  <c:v>9144</c:v>
                </c:pt>
                <c:pt idx="35">
                  <c:v>9348</c:v>
                </c:pt>
                <c:pt idx="36">
                  <c:v>9378.5</c:v>
                </c:pt>
                <c:pt idx="37">
                  <c:v>9381.5</c:v>
                </c:pt>
                <c:pt idx="38">
                  <c:v>9387</c:v>
                </c:pt>
                <c:pt idx="39">
                  <c:v>9431.5</c:v>
                </c:pt>
                <c:pt idx="40">
                  <c:v>10104.5</c:v>
                </c:pt>
                <c:pt idx="41">
                  <c:v>10105</c:v>
                </c:pt>
                <c:pt idx="42">
                  <c:v>10141</c:v>
                </c:pt>
                <c:pt idx="43">
                  <c:v>10157.5</c:v>
                </c:pt>
                <c:pt idx="44">
                  <c:v>11174</c:v>
                </c:pt>
                <c:pt idx="45">
                  <c:v>11202</c:v>
                </c:pt>
                <c:pt idx="46">
                  <c:v>11255</c:v>
                </c:pt>
                <c:pt idx="47">
                  <c:v>11341.5</c:v>
                </c:pt>
                <c:pt idx="48">
                  <c:v>11383.5</c:v>
                </c:pt>
                <c:pt idx="49">
                  <c:v>12052</c:v>
                </c:pt>
                <c:pt idx="50">
                  <c:v>12154</c:v>
                </c:pt>
                <c:pt idx="51">
                  <c:v>12179</c:v>
                </c:pt>
                <c:pt idx="52">
                  <c:v>12179</c:v>
                </c:pt>
                <c:pt idx="53">
                  <c:v>12464</c:v>
                </c:pt>
                <c:pt idx="54">
                  <c:v>12142.5</c:v>
                </c:pt>
                <c:pt idx="55">
                  <c:v>12179</c:v>
                </c:pt>
              </c:numCache>
            </c:numRef>
          </c:xVal>
          <c:yVal>
            <c:numRef>
              <c:f>'A (5)'!$H$21:$H$495</c:f>
              <c:numCache>
                <c:formatCode>General</c:formatCode>
                <c:ptCount val="475"/>
                <c:pt idx="0">
                  <c:v>9.3959000005270354E-3</c:v>
                </c:pt>
                <c:pt idx="1">
                  <c:v>1.4019175003340933E-2</c:v>
                </c:pt>
                <c:pt idx="2">
                  <c:v>1.196710499789333E-2</c:v>
                </c:pt>
                <c:pt idx="3">
                  <c:v>9.7383100001025014E-3</c:v>
                </c:pt>
                <c:pt idx="4">
                  <c:v>1.2257444999704603E-2</c:v>
                </c:pt>
                <c:pt idx="5">
                  <c:v>1.2128649999795016E-2</c:v>
                </c:pt>
                <c:pt idx="6">
                  <c:v>1.6356829997675959E-2</c:v>
                </c:pt>
                <c:pt idx="7">
                  <c:v>8.6037599976407364E-3</c:v>
                </c:pt>
                <c:pt idx="8">
                  <c:v>5.9999999939464033E-4</c:v>
                </c:pt>
                <c:pt idx="9">
                  <c:v>7.0914500247454271E-4</c:v>
                </c:pt>
                <c:pt idx="11">
                  <c:v>6.5772000016295351E-3</c:v>
                </c:pt>
                <c:pt idx="12">
                  <c:v>5.5385599989676848E-3</c:v>
                </c:pt>
                <c:pt idx="13">
                  <c:v>8.5768299977644347E-3</c:v>
                </c:pt>
                <c:pt idx="14">
                  <c:v>5.9423299971967936E-3</c:v>
                </c:pt>
                <c:pt idx="15">
                  <c:v>5.9461000055307522E-3</c:v>
                </c:pt>
                <c:pt idx="16">
                  <c:v>3.2693750035832636E-3</c:v>
                </c:pt>
                <c:pt idx="17">
                  <c:v>3.994029997556936E-3</c:v>
                </c:pt>
                <c:pt idx="18">
                  <c:v>5.0441650018910877E-3</c:v>
                </c:pt>
                <c:pt idx="19">
                  <c:v>4.0942850027931854E-3</c:v>
                </c:pt>
                <c:pt idx="20">
                  <c:v>1.3858405000064522E-2</c:v>
                </c:pt>
                <c:pt idx="26">
                  <c:v>1.0507230006624013E-2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8F-41C4-858F-96AE275F2E66}"/>
            </c:ext>
          </c:extLst>
        </c:ser>
        <c:ser>
          <c:idx val="1"/>
          <c:order val="1"/>
          <c:tx>
            <c:strRef>
              <c:f>'A (5)'!$I$20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(5)'!$F$21:$F$495</c:f>
              <c:numCache>
                <c:formatCode>General</c:formatCode>
                <c:ptCount val="475"/>
                <c:pt idx="0">
                  <c:v>-8110</c:v>
                </c:pt>
                <c:pt idx="1">
                  <c:v>-8107.5</c:v>
                </c:pt>
                <c:pt idx="2">
                  <c:v>-8104.5</c:v>
                </c:pt>
                <c:pt idx="3">
                  <c:v>-8099</c:v>
                </c:pt>
                <c:pt idx="4">
                  <c:v>-8090.5</c:v>
                </c:pt>
                <c:pt idx="5">
                  <c:v>-8085</c:v>
                </c:pt>
                <c:pt idx="6">
                  <c:v>-5807</c:v>
                </c:pt>
                <c:pt idx="7">
                  <c:v>-2904</c:v>
                </c:pt>
                <c:pt idx="8">
                  <c:v>0</c:v>
                </c:pt>
                <c:pt idx="9">
                  <c:v>1979.5</c:v>
                </c:pt>
                <c:pt idx="10">
                  <c:v>3054.5</c:v>
                </c:pt>
                <c:pt idx="11">
                  <c:v>6120</c:v>
                </c:pt>
                <c:pt idx="12">
                  <c:v>6176</c:v>
                </c:pt>
                <c:pt idx="13">
                  <c:v>6193</c:v>
                </c:pt>
                <c:pt idx="14">
                  <c:v>6243</c:v>
                </c:pt>
                <c:pt idx="15">
                  <c:v>6310</c:v>
                </c:pt>
                <c:pt idx="16">
                  <c:v>6312.5</c:v>
                </c:pt>
                <c:pt idx="17">
                  <c:v>6313</c:v>
                </c:pt>
                <c:pt idx="18">
                  <c:v>6421.5</c:v>
                </c:pt>
                <c:pt idx="19">
                  <c:v>7073.5</c:v>
                </c:pt>
                <c:pt idx="20">
                  <c:v>7125.5</c:v>
                </c:pt>
                <c:pt idx="21">
                  <c:v>7298.5</c:v>
                </c:pt>
                <c:pt idx="22">
                  <c:v>7318</c:v>
                </c:pt>
                <c:pt idx="23">
                  <c:v>7404.5</c:v>
                </c:pt>
                <c:pt idx="24">
                  <c:v>7415.5</c:v>
                </c:pt>
                <c:pt idx="25">
                  <c:v>7460</c:v>
                </c:pt>
                <c:pt idx="26">
                  <c:v>8033</c:v>
                </c:pt>
                <c:pt idx="27">
                  <c:v>8231</c:v>
                </c:pt>
                <c:pt idx="28">
                  <c:v>8275.5</c:v>
                </c:pt>
                <c:pt idx="29">
                  <c:v>8298</c:v>
                </c:pt>
                <c:pt idx="30">
                  <c:v>8326</c:v>
                </c:pt>
                <c:pt idx="31">
                  <c:v>8344</c:v>
                </c:pt>
                <c:pt idx="32">
                  <c:v>8356.5</c:v>
                </c:pt>
                <c:pt idx="33">
                  <c:v>8499.5</c:v>
                </c:pt>
                <c:pt idx="34">
                  <c:v>9144</c:v>
                </c:pt>
                <c:pt idx="35">
                  <c:v>9348</c:v>
                </c:pt>
                <c:pt idx="36">
                  <c:v>9378.5</c:v>
                </c:pt>
                <c:pt idx="37">
                  <c:v>9381.5</c:v>
                </c:pt>
                <c:pt idx="38">
                  <c:v>9387</c:v>
                </c:pt>
                <c:pt idx="39">
                  <c:v>9431.5</c:v>
                </c:pt>
                <c:pt idx="40">
                  <c:v>10104.5</c:v>
                </c:pt>
                <c:pt idx="41">
                  <c:v>10105</c:v>
                </c:pt>
                <c:pt idx="42">
                  <c:v>10141</c:v>
                </c:pt>
                <c:pt idx="43">
                  <c:v>10157.5</c:v>
                </c:pt>
                <c:pt idx="44">
                  <c:v>11174</c:v>
                </c:pt>
                <c:pt idx="45">
                  <c:v>11202</c:v>
                </c:pt>
                <c:pt idx="46">
                  <c:v>11255</c:v>
                </c:pt>
                <c:pt idx="47">
                  <c:v>11341.5</c:v>
                </c:pt>
                <c:pt idx="48">
                  <c:v>11383.5</c:v>
                </c:pt>
                <c:pt idx="49">
                  <c:v>12052</c:v>
                </c:pt>
                <c:pt idx="50">
                  <c:v>12154</c:v>
                </c:pt>
                <c:pt idx="51">
                  <c:v>12179</c:v>
                </c:pt>
                <c:pt idx="52">
                  <c:v>12179</c:v>
                </c:pt>
                <c:pt idx="53">
                  <c:v>12464</c:v>
                </c:pt>
                <c:pt idx="54">
                  <c:v>12142.5</c:v>
                </c:pt>
                <c:pt idx="55">
                  <c:v>12179</c:v>
                </c:pt>
              </c:numCache>
            </c:numRef>
          </c:xVal>
          <c:yVal>
            <c:numRef>
              <c:f>'A (5)'!$I$21:$I$495</c:f>
              <c:numCache>
                <c:formatCode>General</c:formatCode>
                <c:ptCount val="475"/>
                <c:pt idx="10">
                  <c:v>3.0173949999152683E-3</c:v>
                </c:pt>
                <c:pt idx="21">
                  <c:v>1.1389034996682312E-2</c:v>
                </c:pt>
                <c:pt idx="22">
                  <c:v>9.3505800032289699E-3</c:v>
                </c:pt>
                <c:pt idx="23">
                  <c:v>1.2015895001241006E-2</c:v>
                </c:pt>
                <c:pt idx="24">
                  <c:v>1.4458305005973671E-2</c:v>
                </c:pt>
                <c:pt idx="25">
                  <c:v>1.1352599998645019E-2</c:v>
                </c:pt>
                <c:pt idx="27">
                  <c:v>1.0470609995536506E-2</c:v>
                </c:pt>
                <c:pt idx="28">
                  <c:v>1.3664904996403493E-2</c:v>
                </c:pt>
                <c:pt idx="29">
                  <c:v>1.1674380002659746E-2</c:v>
                </c:pt>
                <c:pt idx="30">
                  <c:v>1.0255059998598881E-2</c:v>
                </c:pt>
                <c:pt idx="32">
                  <c:v>1.5859015002206434E-2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8F-41C4-858F-96AE275F2E66}"/>
            </c:ext>
          </c:extLst>
        </c:ser>
        <c:ser>
          <c:idx val="2"/>
          <c:order val="2"/>
          <c:tx>
            <c:strRef>
              <c:f>'A (5)'!$J$20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(5)'!$F$21:$F$495</c:f>
              <c:numCache>
                <c:formatCode>General</c:formatCode>
                <c:ptCount val="475"/>
                <c:pt idx="0">
                  <c:v>-8110</c:v>
                </c:pt>
                <c:pt idx="1">
                  <c:v>-8107.5</c:v>
                </c:pt>
                <c:pt idx="2">
                  <c:v>-8104.5</c:v>
                </c:pt>
                <c:pt idx="3">
                  <c:v>-8099</c:v>
                </c:pt>
                <c:pt idx="4">
                  <c:v>-8090.5</c:v>
                </c:pt>
                <c:pt idx="5">
                  <c:v>-8085</c:v>
                </c:pt>
                <c:pt idx="6">
                  <c:v>-5807</c:v>
                </c:pt>
                <c:pt idx="7">
                  <c:v>-2904</c:v>
                </c:pt>
                <c:pt idx="8">
                  <c:v>0</c:v>
                </c:pt>
                <c:pt idx="9">
                  <c:v>1979.5</c:v>
                </c:pt>
                <c:pt idx="10">
                  <c:v>3054.5</c:v>
                </c:pt>
                <c:pt idx="11">
                  <c:v>6120</c:v>
                </c:pt>
                <c:pt idx="12">
                  <c:v>6176</c:v>
                </c:pt>
                <c:pt idx="13">
                  <c:v>6193</c:v>
                </c:pt>
                <c:pt idx="14">
                  <c:v>6243</c:v>
                </c:pt>
                <c:pt idx="15">
                  <c:v>6310</c:v>
                </c:pt>
                <c:pt idx="16">
                  <c:v>6312.5</c:v>
                </c:pt>
                <c:pt idx="17">
                  <c:v>6313</c:v>
                </c:pt>
                <c:pt idx="18">
                  <c:v>6421.5</c:v>
                </c:pt>
                <c:pt idx="19">
                  <c:v>7073.5</c:v>
                </c:pt>
                <c:pt idx="20">
                  <c:v>7125.5</c:v>
                </c:pt>
                <c:pt idx="21">
                  <c:v>7298.5</c:v>
                </c:pt>
                <c:pt idx="22">
                  <c:v>7318</c:v>
                </c:pt>
                <c:pt idx="23">
                  <c:v>7404.5</c:v>
                </c:pt>
                <c:pt idx="24">
                  <c:v>7415.5</c:v>
                </c:pt>
                <c:pt idx="25">
                  <c:v>7460</c:v>
                </c:pt>
                <c:pt idx="26">
                  <c:v>8033</c:v>
                </c:pt>
                <c:pt idx="27">
                  <c:v>8231</c:v>
                </c:pt>
                <c:pt idx="28">
                  <c:v>8275.5</c:v>
                </c:pt>
                <c:pt idx="29">
                  <c:v>8298</c:v>
                </c:pt>
                <c:pt idx="30">
                  <c:v>8326</c:v>
                </c:pt>
                <c:pt idx="31">
                  <c:v>8344</c:v>
                </c:pt>
                <c:pt idx="32">
                  <c:v>8356.5</c:v>
                </c:pt>
                <c:pt idx="33">
                  <c:v>8499.5</c:v>
                </c:pt>
                <c:pt idx="34">
                  <c:v>9144</c:v>
                </c:pt>
                <c:pt idx="35">
                  <c:v>9348</c:v>
                </c:pt>
                <c:pt idx="36">
                  <c:v>9378.5</c:v>
                </c:pt>
                <c:pt idx="37">
                  <c:v>9381.5</c:v>
                </c:pt>
                <c:pt idx="38">
                  <c:v>9387</c:v>
                </c:pt>
                <c:pt idx="39">
                  <c:v>9431.5</c:v>
                </c:pt>
                <c:pt idx="40">
                  <c:v>10104.5</c:v>
                </c:pt>
                <c:pt idx="41">
                  <c:v>10105</c:v>
                </c:pt>
                <c:pt idx="42">
                  <c:v>10141</c:v>
                </c:pt>
                <c:pt idx="43">
                  <c:v>10157.5</c:v>
                </c:pt>
                <c:pt idx="44">
                  <c:v>11174</c:v>
                </c:pt>
                <c:pt idx="45">
                  <c:v>11202</c:v>
                </c:pt>
                <c:pt idx="46">
                  <c:v>11255</c:v>
                </c:pt>
                <c:pt idx="47">
                  <c:v>11341.5</c:v>
                </c:pt>
                <c:pt idx="48">
                  <c:v>11383.5</c:v>
                </c:pt>
                <c:pt idx="49">
                  <c:v>12052</c:v>
                </c:pt>
                <c:pt idx="50">
                  <c:v>12154</c:v>
                </c:pt>
                <c:pt idx="51">
                  <c:v>12179</c:v>
                </c:pt>
                <c:pt idx="52">
                  <c:v>12179</c:v>
                </c:pt>
                <c:pt idx="53">
                  <c:v>12464</c:v>
                </c:pt>
                <c:pt idx="54">
                  <c:v>12142.5</c:v>
                </c:pt>
                <c:pt idx="55">
                  <c:v>12179</c:v>
                </c:pt>
              </c:numCache>
            </c:numRef>
          </c:xVal>
          <c:yVal>
            <c:numRef>
              <c:f>'A (5)'!$J$21:$J$495</c:f>
              <c:numCache>
                <c:formatCode>General</c:formatCode>
                <c:ptCount val="4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8F-41C4-858F-96AE275F2E66}"/>
            </c:ext>
          </c:extLst>
        </c:ser>
        <c:ser>
          <c:idx val="3"/>
          <c:order val="3"/>
          <c:tx>
            <c:strRef>
              <c:f>'A (5)'!$K$20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(5)'!$F$21:$F$495</c:f>
              <c:numCache>
                <c:formatCode>General</c:formatCode>
                <c:ptCount val="475"/>
                <c:pt idx="0">
                  <c:v>-8110</c:v>
                </c:pt>
                <c:pt idx="1">
                  <c:v>-8107.5</c:v>
                </c:pt>
                <c:pt idx="2">
                  <c:v>-8104.5</c:v>
                </c:pt>
                <c:pt idx="3">
                  <c:v>-8099</c:v>
                </c:pt>
                <c:pt idx="4">
                  <c:v>-8090.5</c:v>
                </c:pt>
                <c:pt idx="5">
                  <c:v>-8085</c:v>
                </c:pt>
                <c:pt idx="6">
                  <c:v>-5807</c:v>
                </c:pt>
                <c:pt idx="7">
                  <c:v>-2904</c:v>
                </c:pt>
                <c:pt idx="8">
                  <c:v>0</c:v>
                </c:pt>
                <c:pt idx="9">
                  <c:v>1979.5</c:v>
                </c:pt>
                <c:pt idx="10">
                  <c:v>3054.5</c:v>
                </c:pt>
                <c:pt idx="11">
                  <c:v>6120</c:v>
                </c:pt>
                <c:pt idx="12">
                  <c:v>6176</c:v>
                </c:pt>
                <c:pt idx="13">
                  <c:v>6193</c:v>
                </c:pt>
                <c:pt idx="14">
                  <c:v>6243</c:v>
                </c:pt>
                <c:pt idx="15">
                  <c:v>6310</c:v>
                </c:pt>
                <c:pt idx="16">
                  <c:v>6312.5</c:v>
                </c:pt>
                <c:pt idx="17">
                  <c:v>6313</c:v>
                </c:pt>
                <c:pt idx="18">
                  <c:v>6421.5</c:v>
                </c:pt>
                <c:pt idx="19">
                  <c:v>7073.5</c:v>
                </c:pt>
                <c:pt idx="20">
                  <c:v>7125.5</c:v>
                </c:pt>
                <c:pt idx="21">
                  <c:v>7298.5</c:v>
                </c:pt>
                <c:pt idx="22">
                  <c:v>7318</c:v>
                </c:pt>
                <c:pt idx="23">
                  <c:v>7404.5</c:v>
                </c:pt>
                <c:pt idx="24">
                  <c:v>7415.5</c:v>
                </c:pt>
                <c:pt idx="25">
                  <c:v>7460</c:v>
                </c:pt>
                <c:pt idx="26">
                  <c:v>8033</c:v>
                </c:pt>
                <c:pt idx="27">
                  <c:v>8231</c:v>
                </c:pt>
                <c:pt idx="28">
                  <c:v>8275.5</c:v>
                </c:pt>
                <c:pt idx="29">
                  <c:v>8298</c:v>
                </c:pt>
                <c:pt idx="30">
                  <c:v>8326</c:v>
                </c:pt>
                <c:pt idx="31">
                  <c:v>8344</c:v>
                </c:pt>
                <c:pt idx="32">
                  <c:v>8356.5</c:v>
                </c:pt>
                <c:pt idx="33">
                  <c:v>8499.5</c:v>
                </c:pt>
                <c:pt idx="34">
                  <c:v>9144</c:v>
                </c:pt>
                <c:pt idx="35">
                  <c:v>9348</c:v>
                </c:pt>
                <c:pt idx="36">
                  <c:v>9378.5</c:v>
                </c:pt>
                <c:pt idx="37">
                  <c:v>9381.5</c:v>
                </c:pt>
                <c:pt idx="38">
                  <c:v>9387</c:v>
                </c:pt>
                <c:pt idx="39">
                  <c:v>9431.5</c:v>
                </c:pt>
                <c:pt idx="40">
                  <c:v>10104.5</c:v>
                </c:pt>
                <c:pt idx="41">
                  <c:v>10105</c:v>
                </c:pt>
                <c:pt idx="42">
                  <c:v>10141</c:v>
                </c:pt>
                <c:pt idx="43">
                  <c:v>10157.5</c:v>
                </c:pt>
                <c:pt idx="44">
                  <c:v>11174</c:v>
                </c:pt>
                <c:pt idx="45">
                  <c:v>11202</c:v>
                </c:pt>
                <c:pt idx="46">
                  <c:v>11255</c:v>
                </c:pt>
                <c:pt idx="47">
                  <c:v>11341.5</c:v>
                </c:pt>
                <c:pt idx="48">
                  <c:v>11383.5</c:v>
                </c:pt>
                <c:pt idx="49">
                  <c:v>12052</c:v>
                </c:pt>
                <c:pt idx="50">
                  <c:v>12154</c:v>
                </c:pt>
                <c:pt idx="51">
                  <c:v>12179</c:v>
                </c:pt>
                <c:pt idx="52">
                  <c:v>12179</c:v>
                </c:pt>
                <c:pt idx="53">
                  <c:v>12464</c:v>
                </c:pt>
                <c:pt idx="54">
                  <c:v>12142.5</c:v>
                </c:pt>
                <c:pt idx="55">
                  <c:v>12179</c:v>
                </c:pt>
              </c:numCache>
            </c:numRef>
          </c:xVal>
          <c:yVal>
            <c:numRef>
              <c:f>'A (5)'!$K$21:$K$495</c:f>
              <c:numCache>
                <c:formatCode>General</c:formatCode>
                <c:ptCount val="4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8F-41C4-858F-96AE275F2E66}"/>
            </c:ext>
          </c:extLst>
        </c:ser>
        <c:ser>
          <c:idx val="4"/>
          <c:order val="4"/>
          <c:tx>
            <c:strRef>
              <c:f>'A (5)'!$L$20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(5)'!$F$21:$F$495</c:f>
              <c:numCache>
                <c:formatCode>General</c:formatCode>
                <c:ptCount val="475"/>
                <c:pt idx="0">
                  <c:v>-8110</c:v>
                </c:pt>
                <c:pt idx="1">
                  <c:v>-8107.5</c:v>
                </c:pt>
                <c:pt idx="2">
                  <c:v>-8104.5</c:v>
                </c:pt>
                <c:pt idx="3">
                  <c:v>-8099</c:v>
                </c:pt>
                <c:pt idx="4">
                  <c:v>-8090.5</c:v>
                </c:pt>
                <c:pt idx="5">
                  <c:v>-8085</c:v>
                </c:pt>
                <c:pt idx="6">
                  <c:v>-5807</c:v>
                </c:pt>
                <c:pt idx="7">
                  <c:v>-2904</c:v>
                </c:pt>
                <c:pt idx="8">
                  <c:v>0</c:v>
                </c:pt>
                <c:pt idx="9">
                  <c:v>1979.5</c:v>
                </c:pt>
                <c:pt idx="10">
                  <c:v>3054.5</c:v>
                </c:pt>
                <c:pt idx="11">
                  <c:v>6120</c:v>
                </c:pt>
                <c:pt idx="12">
                  <c:v>6176</c:v>
                </c:pt>
                <c:pt idx="13">
                  <c:v>6193</c:v>
                </c:pt>
                <c:pt idx="14">
                  <c:v>6243</c:v>
                </c:pt>
                <c:pt idx="15">
                  <c:v>6310</c:v>
                </c:pt>
                <c:pt idx="16">
                  <c:v>6312.5</c:v>
                </c:pt>
                <c:pt idx="17">
                  <c:v>6313</c:v>
                </c:pt>
                <c:pt idx="18">
                  <c:v>6421.5</c:v>
                </c:pt>
                <c:pt idx="19">
                  <c:v>7073.5</c:v>
                </c:pt>
                <c:pt idx="20">
                  <c:v>7125.5</c:v>
                </c:pt>
                <c:pt idx="21">
                  <c:v>7298.5</c:v>
                </c:pt>
                <c:pt idx="22">
                  <c:v>7318</c:v>
                </c:pt>
                <c:pt idx="23">
                  <c:v>7404.5</c:v>
                </c:pt>
                <c:pt idx="24">
                  <c:v>7415.5</c:v>
                </c:pt>
                <c:pt idx="25">
                  <c:v>7460</c:v>
                </c:pt>
                <c:pt idx="26">
                  <c:v>8033</c:v>
                </c:pt>
                <c:pt idx="27">
                  <c:v>8231</c:v>
                </c:pt>
                <c:pt idx="28">
                  <c:v>8275.5</c:v>
                </c:pt>
                <c:pt idx="29">
                  <c:v>8298</c:v>
                </c:pt>
                <c:pt idx="30">
                  <c:v>8326</c:v>
                </c:pt>
                <c:pt idx="31">
                  <c:v>8344</c:v>
                </c:pt>
                <c:pt idx="32">
                  <c:v>8356.5</c:v>
                </c:pt>
                <c:pt idx="33">
                  <c:v>8499.5</c:v>
                </c:pt>
                <c:pt idx="34">
                  <c:v>9144</c:v>
                </c:pt>
                <c:pt idx="35">
                  <c:v>9348</c:v>
                </c:pt>
                <c:pt idx="36">
                  <c:v>9378.5</c:v>
                </c:pt>
                <c:pt idx="37">
                  <c:v>9381.5</c:v>
                </c:pt>
                <c:pt idx="38">
                  <c:v>9387</c:v>
                </c:pt>
                <c:pt idx="39">
                  <c:v>9431.5</c:v>
                </c:pt>
                <c:pt idx="40">
                  <c:v>10104.5</c:v>
                </c:pt>
                <c:pt idx="41">
                  <c:v>10105</c:v>
                </c:pt>
                <c:pt idx="42">
                  <c:v>10141</c:v>
                </c:pt>
                <c:pt idx="43">
                  <c:v>10157.5</c:v>
                </c:pt>
                <c:pt idx="44">
                  <c:v>11174</c:v>
                </c:pt>
                <c:pt idx="45">
                  <c:v>11202</c:v>
                </c:pt>
                <c:pt idx="46">
                  <c:v>11255</c:v>
                </c:pt>
                <c:pt idx="47">
                  <c:v>11341.5</c:v>
                </c:pt>
                <c:pt idx="48">
                  <c:v>11383.5</c:v>
                </c:pt>
                <c:pt idx="49">
                  <c:v>12052</c:v>
                </c:pt>
                <c:pt idx="50">
                  <c:v>12154</c:v>
                </c:pt>
                <c:pt idx="51">
                  <c:v>12179</c:v>
                </c:pt>
                <c:pt idx="52">
                  <c:v>12179</c:v>
                </c:pt>
                <c:pt idx="53">
                  <c:v>12464</c:v>
                </c:pt>
                <c:pt idx="54">
                  <c:v>12142.5</c:v>
                </c:pt>
                <c:pt idx="55">
                  <c:v>12179</c:v>
                </c:pt>
              </c:numCache>
            </c:numRef>
          </c:xVal>
          <c:yVal>
            <c:numRef>
              <c:f>'A (5)'!$L$21:$L$495</c:f>
              <c:numCache>
                <c:formatCode>General</c:formatCode>
                <c:ptCount val="4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8F-41C4-858F-96AE275F2E66}"/>
            </c:ext>
          </c:extLst>
        </c:ser>
        <c:ser>
          <c:idx val="5"/>
          <c:order val="5"/>
          <c:tx>
            <c:strRef>
              <c:f>'A (5)'!$M$20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(5)'!$F$21:$F$495</c:f>
              <c:numCache>
                <c:formatCode>General</c:formatCode>
                <c:ptCount val="475"/>
                <c:pt idx="0">
                  <c:v>-8110</c:v>
                </c:pt>
                <c:pt idx="1">
                  <c:v>-8107.5</c:v>
                </c:pt>
                <c:pt idx="2">
                  <c:v>-8104.5</c:v>
                </c:pt>
                <c:pt idx="3">
                  <c:v>-8099</c:v>
                </c:pt>
                <c:pt idx="4">
                  <c:v>-8090.5</c:v>
                </c:pt>
                <c:pt idx="5">
                  <c:v>-8085</c:v>
                </c:pt>
                <c:pt idx="6">
                  <c:v>-5807</c:v>
                </c:pt>
                <c:pt idx="7">
                  <c:v>-2904</c:v>
                </c:pt>
                <c:pt idx="8">
                  <c:v>0</c:v>
                </c:pt>
                <c:pt idx="9">
                  <c:v>1979.5</c:v>
                </c:pt>
                <c:pt idx="10">
                  <c:v>3054.5</c:v>
                </c:pt>
                <c:pt idx="11">
                  <c:v>6120</c:v>
                </c:pt>
                <c:pt idx="12">
                  <c:v>6176</c:v>
                </c:pt>
                <c:pt idx="13">
                  <c:v>6193</c:v>
                </c:pt>
                <c:pt idx="14">
                  <c:v>6243</c:v>
                </c:pt>
                <c:pt idx="15">
                  <c:v>6310</c:v>
                </c:pt>
                <c:pt idx="16">
                  <c:v>6312.5</c:v>
                </c:pt>
                <c:pt idx="17">
                  <c:v>6313</c:v>
                </c:pt>
                <c:pt idx="18">
                  <c:v>6421.5</c:v>
                </c:pt>
                <c:pt idx="19">
                  <c:v>7073.5</c:v>
                </c:pt>
                <c:pt idx="20">
                  <c:v>7125.5</c:v>
                </c:pt>
                <c:pt idx="21">
                  <c:v>7298.5</c:v>
                </c:pt>
                <c:pt idx="22">
                  <c:v>7318</c:v>
                </c:pt>
                <c:pt idx="23">
                  <c:v>7404.5</c:v>
                </c:pt>
                <c:pt idx="24">
                  <c:v>7415.5</c:v>
                </c:pt>
                <c:pt idx="25">
                  <c:v>7460</c:v>
                </c:pt>
                <c:pt idx="26">
                  <c:v>8033</c:v>
                </c:pt>
                <c:pt idx="27">
                  <c:v>8231</c:v>
                </c:pt>
                <c:pt idx="28">
                  <c:v>8275.5</c:v>
                </c:pt>
                <c:pt idx="29">
                  <c:v>8298</c:v>
                </c:pt>
                <c:pt idx="30">
                  <c:v>8326</c:v>
                </c:pt>
                <c:pt idx="31">
                  <c:v>8344</c:v>
                </c:pt>
                <c:pt idx="32">
                  <c:v>8356.5</c:v>
                </c:pt>
                <c:pt idx="33">
                  <c:v>8499.5</c:v>
                </c:pt>
                <c:pt idx="34">
                  <c:v>9144</c:v>
                </c:pt>
                <c:pt idx="35">
                  <c:v>9348</c:v>
                </c:pt>
                <c:pt idx="36">
                  <c:v>9378.5</c:v>
                </c:pt>
                <c:pt idx="37">
                  <c:v>9381.5</c:v>
                </c:pt>
                <c:pt idx="38">
                  <c:v>9387</c:v>
                </c:pt>
                <c:pt idx="39">
                  <c:v>9431.5</c:v>
                </c:pt>
                <c:pt idx="40">
                  <c:v>10104.5</c:v>
                </c:pt>
                <c:pt idx="41">
                  <c:v>10105</c:v>
                </c:pt>
                <c:pt idx="42">
                  <c:v>10141</c:v>
                </c:pt>
                <c:pt idx="43">
                  <c:v>10157.5</c:v>
                </c:pt>
                <c:pt idx="44">
                  <c:v>11174</c:v>
                </c:pt>
                <c:pt idx="45">
                  <c:v>11202</c:v>
                </c:pt>
                <c:pt idx="46">
                  <c:v>11255</c:v>
                </c:pt>
                <c:pt idx="47">
                  <c:v>11341.5</c:v>
                </c:pt>
                <c:pt idx="48">
                  <c:v>11383.5</c:v>
                </c:pt>
                <c:pt idx="49">
                  <c:v>12052</c:v>
                </c:pt>
                <c:pt idx="50">
                  <c:v>12154</c:v>
                </c:pt>
                <c:pt idx="51">
                  <c:v>12179</c:v>
                </c:pt>
                <c:pt idx="52">
                  <c:v>12179</c:v>
                </c:pt>
                <c:pt idx="53">
                  <c:v>12464</c:v>
                </c:pt>
                <c:pt idx="54">
                  <c:v>12142.5</c:v>
                </c:pt>
                <c:pt idx="55">
                  <c:v>12179</c:v>
                </c:pt>
              </c:numCache>
            </c:numRef>
          </c:xVal>
          <c:yVal>
            <c:numRef>
              <c:f>'A (5)'!$M$21:$M$495</c:f>
              <c:numCache>
                <c:formatCode>General</c:formatCode>
                <c:ptCount val="4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8F-41C4-858F-96AE275F2E66}"/>
            </c:ext>
          </c:extLst>
        </c:ser>
        <c:ser>
          <c:idx val="6"/>
          <c:order val="6"/>
          <c:tx>
            <c:strRef>
              <c:f>'A (5)'!$N$20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8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(5)'!$F$21:$F$495</c:f>
              <c:numCache>
                <c:formatCode>General</c:formatCode>
                <c:ptCount val="475"/>
                <c:pt idx="0">
                  <c:v>-8110</c:v>
                </c:pt>
                <c:pt idx="1">
                  <c:v>-8107.5</c:v>
                </c:pt>
                <c:pt idx="2">
                  <c:v>-8104.5</c:v>
                </c:pt>
                <c:pt idx="3">
                  <c:v>-8099</c:v>
                </c:pt>
                <c:pt idx="4">
                  <c:v>-8090.5</c:v>
                </c:pt>
                <c:pt idx="5">
                  <c:v>-8085</c:v>
                </c:pt>
                <c:pt idx="6">
                  <c:v>-5807</c:v>
                </c:pt>
                <c:pt idx="7">
                  <c:v>-2904</c:v>
                </c:pt>
                <c:pt idx="8">
                  <c:v>0</c:v>
                </c:pt>
                <c:pt idx="9">
                  <c:v>1979.5</c:v>
                </c:pt>
                <c:pt idx="10">
                  <c:v>3054.5</c:v>
                </c:pt>
                <c:pt idx="11">
                  <c:v>6120</c:v>
                </c:pt>
                <c:pt idx="12">
                  <c:v>6176</c:v>
                </c:pt>
                <c:pt idx="13">
                  <c:v>6193</c:v>
                </c:pt>
                <c:pt idx="14">
                  <c:v>6243</c:v>
                </c:pt>
                <c:pt idx="15">
                  <c:v>6310</c:v>
                </c:pt>
                <c:pt idx="16">
                  <c:v>6312.5</c:v>
                </c:pt>
                <c:pt idx="17">
                  <c:v>6313</c:v>
                </c:pt>
                <c:pt idx="18">
                  <c:v>6421.5</c:v>
                </c:pt>
                <c:pt idx="19">
                  <c:v>7073.5</c:v>
                </c:pt>
                <c:pt idx="20">
                  <c:v>7125.5</c:v>
                </c:pt>
                <c:pt idx="21">
                  <c:v>7298.5</c:v>
                </c:pt>
                <c:pt idx="22">
                  <c:v>7318</c:v>
                </c:pt>
                <c:pt idx="23">
                  <c:v>7404.5</c:v>
                </c:pt>
                <c:pt idx="24">
                  <c:v>7415.5</c:v>
                </c:pt>
                <c:pt idx="25">
                  <c:v>7460</c:v>
                </c:pt>
                <c:pt idx="26">
                  <c:v>8033</c:v>
                </c:pt>
                <c:pt idx="27">
                  <c:v>8231</c:v>
                </c:pt>
                <c:pt idx="28">
                  <c:v>8275.5</c:v>
                </c:pt>
                <c:pt idx="29">
                  <c:v>8298</c:v>
                </c:pt>
                <c:pt idx="30">
                  <c:v>8326</c:v>
                </c:pt>
                <c:pt idx="31">
                  <c:v>8344</c:v>
                </c:pt>
                <c:pt idx="32">
                  <c:v>8356.5</c:v>
                </c:pt>
                <c:pt idx="33">
                  <c:v>8499.5</c:v>
                </c:pt>
                <c:pt idx="34">
                  <c:v>9144</c:v>
                </c:pt>
                <c:pt idx="35">
                  <c:v>9348</c:v>
                </c:pt>
                <c:pt idx="36">
                  <c:v>9378.5</c:v>
                </c:pt>
                <c:pt idx="37">
                  <c:v>9381.5</c:v>
                </c:pt>
                <c:pt idx="38">
                  <c:v>9387</c:v>
                </c:pt>
                <c:pt idx="39">
                  <c:v>9431.5</c:v>
                </c:pt>
                <c:pt idx="40">
                  <c:v>10104.5</c:v>
                </c:pt>
                <c:pt idx="41">
                  <c:v>10105</c:v>
                </c:pt>
                <c:pt idx="42">
                  <c:v>10141</c:v>
                </c:pt>
                <c:pt idx="43">
                  <c:v>10157.5</c:v>
                </c:pt>
                <c:pt idx="44">
                  <c:v>11174</c:v>
                </c:pt>
                <c:pt idx="45">
                  <c:v>11202</c:v>
                </c:pt>
                <c:pt idx="46">
                  <c:v>11255</c:v>
                </c:pt>
                <c:pt idx="47">
                  <c:v>11341.5</c:v>
                </c:pt>
                <c:pt idx="48">
                  <c:v>11383.5</c:v>
                </c:pt>
                <c:pt idx="49">
                  <c:v>12052</c:v>
                </c:pt>
                <c:pt idx="50">
                  <c:v>12154</c:v>
                </c:pt>
                <c:pt idx="51">
                  <c:v>12179</c:v>
                </c:pt>
                <c:pt idx="52">
                  <c:v>12179</c:v>
                </c:pt>
                <c:pt idx="53">
                  <c:v>12464</c:v>
                </c:pt>
                <c:pt idx="54">
                  <c:v>12142.5</c:v>
                </c:pt>
                <c:pt idx="55">
                  <c:v>12179</c:v>
                </c:pt>
              </c:numCache>
            </c:numRef>
          </c:xVal>
          <c:yVal>
            <c:numRef>
              <c:f>'A (5)'!$N$21:$N$495</c:f>
              <c:numCache>
                <c:formatCode>General</c:formatCode>
                <c:ptCount val="4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8F-41C4-858F-96AE275F2E66}"/>
            </c:ext>
          </c:extLst>
        </c:ser>
        <c:ser>
          <c:idx val="7"/>
          <c:order val="7"/>
          <c:tx>
            <c:strRef>
              <c:f>'A (5)'!$O$20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(5)'!$F$21:$F$495</c:f>
              <c:numCache>
                <c:formatCode>General</c:formatCode>
                <c:ptCount val="475"/>
                <c:pt idx="0">
                  <c:v>-8110</c:v>
                </c:pt>
                <c:pt idx="1">
                  <c:v>-8107.5</c:v>
                </c:pt>
                <c:pt idx="2">
                  <c:v>-8104.5</c:v>
                </c:pt>
                <c:pt idx="3">
                  <c:v>-8099</c:v>
                </c:pt>
                <c:pt idx="4">
                  <c:v>-8090.5</c:v>
                </c:pt>
                <c:pt idx="5">
                  <c:v>-8085</c:v>
                </c:pt>
                <c:pt idx="6">
                  <c:v>-5807</c:v>
                </c:pt>
                <c:pt idx="7">
                  <c:v>-2904</c:v>
                </c:pt>
                <c:pt idx="8">
                  <c:v>0</c:v>
                </c:pt>
                <c:pt idx="9">
                  <c:v>1979.5</c:v>
                </c:pt>
                <c:pt idx="10">
                  <c:v>3054.5</c:v>
                </c:pt>
                <c:pt idx="11">
                  <c:v>6120</c:v>
                </c:pt>
                <c:pt idx="12">
                  <c:v>6176</c:v>
                </c:pt>
                <c:pt idx="13">
                  <c:v>6193</c:v>
                </c:pt>
                <c:pt idx="14">
                  <c:v>6243</c:v>
                </c:pt>
                <c:pt idx="15">
                  <c:v>6310</c:v>
                </c:pt>
                <c:pt idx="16">
                  <c:v>6312.5</c:v>
                </c:pt>
                <c:pt idx="17">
                  <c:v>6313</c:v>
                </c:pt>
                <c:pt idx="18">
                  <c:v>6421.5</c:v>
                </c:pt>
                <c:pt idx="19">
                  <c:v>7073.5</c:v>
                </c:pt>
                <c:pt idx="20">
                  <c:v>7125.5</c:v>
                </c:pt>
                <c:pt idx="21">
                  <c:v>7298.5</c:v>
                </c:pt>
                <c:pt idx="22">
                  <c:v>7318</c:v>
                </c:pt>
                <c:pt idx="23">
                  <c:v>7404.5</c:v>
                </c:pt>
                <c:pt idx="24">
                  <c:v>7415.5</c:v>
                </c:pt>
                <c:pt idx="25">
                  <c:v>7460</c:v>
                </c:pt>
                <c:pt idx="26">
                  <c:v>8033</c:v>
                </c:pt>
                <c:pt idx="27">
                  <c:v>8231</c:v>
                </c:pt>
                <c:pt idx="28">
                  <c:v>8275.5</c:v>
                </c:pt>
                <c:pt idx="29">
                  <c:v>8298</c:v>
                </c:pt>
                <c:pt idx="30">
                  <c:v>8326</c:v>
                </c:pt>
                <c:pt idx="31">
                  <c:v>8344</c:v>
                </c:pt>
                <c:pt idx="32">
                  <c:v>8356.5</c:v>
                </c:pt>
                <c:pt idx="33">
                  <c:v>8499.5</c:v>
                </c:pt>
                <c:pt idx="34">
                  <c:v>9144</c:v>
                </c:pt>
                <c:pt idx="35">
                  <c:v>9348</c:v>
                </c:pt>
                <c:pt idx="36">
                  <c:v>9378.5</c:v>
                </c:pt>
                <c:pt idx="37">
                  <c:v>9381.5</c:v>
                </c:pt>
                <c:pt idx="38">
                  <c:v>9387</c:v>
                </c:pt>
                <c:pt idx="39">
                  <c:v>9431.5</c:v>
                </c:pt>
                <c:pt idx="40">
                  <c:v>10104.5</c:v>
                </c:pt>
                <c:pt idx="41">
                  <c:v>10105</c:v>
                </c:pt>
                <c:pt idx="42">
                  <c:v>10141</c:v>
                </c:pt>
                <c:pt idx="43">
                  <c:v>10157.5</c:v>
                </c:pt>
                <c:pt idx="44">
                  <c:v>11174</c:v>
                </c:pt>
                <c:pt idx="45">
                  <c:v>11202</c:v>
                </c:pt>
                <c:pt idx="46">
                  <c:v>11255</c:v>
                </c:pt>
                <c:pt idx="47">
                  <c:v>11341.5</c:v>
                </c:pt>
                <c:pt idx="48">
                  <c:v>11383.5</c:v>
                </c:pt>
                <c:pt idx="49">
                  <c:v>12052</c:v>
                </c:pt>
                <c:pt idx="50">
                  <c:v>12154</c:v>
                </c:pt>
                <c:pt idx="51">
                  <c:v>12179</c:v>
                </c:pt>
                <c:pt idx="52">
                  <c:v>12179</c:v>
                </c:pt>
                <c:pt idx="53">
                  <c:v>12464</c:v>
                </c:pt>
                <c:pt idx="54">
                  <c:v>12142.5</c:v>
                </c:pt>
                <c:pt idx="55">
                  <c:v>12179</c:v>
                </c:pt>
              </c:numCache>
            </c:numRef>
          </c:xVal>
          <c:yVal>
            <c:numRef>
              <c:f>'A (5)'!$O$21:$O$495</c:f>
              <c:numCache>
                <c:formatCode>General</c:formatCode>
                <c:ptCount val="475"/>
                <c:pt idx="0">
                  <c:v>-5.9163654942149202E-2</c:v>
                </c:pt>
                <c:pt idx="1">
                  <c:v>-5.9152557596075461E-2</c:v>
                </c:pt>
                <c:pt idx="2">
                  <c:v>-5.9139240780786986E-2</c:v>
                </c:pt>
                <c:pt idx="3">
                  <c:v>-5.9114826619424757E-2</c:v>
                </c:pt>
                <c:pt idx="4">
                  <c:v>-5.9077095642774066E-2</c:v>
                </c:pt>
                <c:pt idx="5">
                  <c:v>-5.9052681481411837E-2</c:v>
                </c:pt>
                <c:pt idx="6">
                  <c:v>-4.8940779739023624E-2</c:v>
                </c:pt>
                <c:pt idx="10">
                  <c:v>-9.6051268460590755E-3</c:v>
                </c:pt>
                <c:pt idx="11">
                  <c:v>4.0024389095559797E-3</c:v>
                </c:pt>
                <c:pt idx="12">
                  <c:v>4.2510194616076635E-3</c:v>
                </c:pt>
                <c:pt idx="13">
                  <c:v>4.326481414909069E-3</c:v>
                </c:pt>
                <c:pt idx="14">
                  <c:v>4.5484283363837891E-3</c:v>
                </c:pt>
                <c:pt idx="15">
                  <c:v>4.8458372111599111E-3</c:v>
                </c:pt>
                <c:pt idx="16">
                  <c:v>4.8569345572336484E-3</c:v>
                </c:pt>
                <c:pt idx="17">
                  <c:v>4.8591540264483965E-3</c:v>
                </c:pt>
                <c:pt idx="18">
                  <c:v>5.3407788460485377E-3</c:v>
                </c:pt>
                <c:pt idx="19">
                  <c:v>8.234966702078881E-3</c:v>
                </c:pt>
                <c:pt idx="20">
                  <c:v>8.4657915004125901E-3</c:v>
                </c:pt>
                <c:pt idx="21">
                  <c:v>9.2337278487151196E-3</c:v>
                </c:pt>
                <c:pt idx="22">
                  <c:v>9.3202871480902554E-3</c:v>
                </c:pt>
                <c:pt idx="23">
                  <c:v>9.7042553222415236E-3</c:v>
                </c:pt>
                <c:pt idx="24">
                  <c:v>9.7530836449659618E-3</c:v>
                </c:pt>
                <c:pt idx="25">
                  <c:v>9.9506164050784628E-3</c:v>
                </c:pt>
                <c:pt idx="26">
                  <c:v>1.2494128125178746E-2</c:v>
                </c:pt>
                <c:pt idx="27">
                  <c:v>1.3373037934218634E-2</c:v>
                </c:pt>
                <c:pt idx="28">
                  <c:v>1.3570570694331135E-2</c:v>
                </c:pt>
                <c:pt idx="29">
                  <c:v>1.3670446808994759E-2</c:v>
                </c:pt>
                <c:pt idx="30">
                  <c:v>1.3794737085020606E-2</c:v>
                </c:pt>
                <c:pt idx="31">
                  <c:v>1.3874637976751505E-2</c:v>
                </c:pt>
                <c:pt idx="32">
                  <c:v>1.393012470712018E-2</c:v>
                </c:pt>
                <c:pt idx="33">
                  <c:v>1.4564892902537877E-2</c:v>
                </c:pt>
                <c:pt idx="34">
                  <c:v>1.7425788720347012E-2</c:v>
                </c:pt>
                <c:pt idx="35">
                  <c:v>1.8331332159963871E-2</c:v>
                </c:pt>
                <c:pt idx="36">
                  <c:v>1.8466719782063452E-2</c:v>
                </c:pt>
                <c:pt idx="37">
                  <c:v>1.8480036597351934E-2</c:v>
                </c:pt>
                <c:pt idx="38">
                  <c:v>1.8504450758714149E-2</c:v>
                </c:pt>
                <c:pt idx="39">
                  <c:v>1.870198351882665E-2</c:v>
                </c:pt>
                <c:pt idx="40">
                  <c:v>2.1689389081876381E-2</c:v>
                </c:pt>
                <c:pt idx="41">
                  <c:v>2.1691608551091122E-2</c:v>
                </c:pt>
                <c:pt idx="42">
                  <c:v>2.1851410334552925E-2</c:v>
                </c:pt>
                <c:pt idx="43">
                  <c:v>2.1924652818639579E-2</c:v>
                </c:pt>
                <c:pt idx="44">
                  <c:v>2.6436833732220628E-2</c:v>
                </c:pt>
                <c:pt idx="45">
                  <c:v>2.6561124008246468E-2</c:v>
                </c:pt>
                <c:pt idx="46">
                  <c:v>2.6796387745009673E-2</c:v>
                </c:pt>
                <c:pt idx="47">
                  <c:v>2.7180355919160942E-2</c:v>
                </c:pt>
                <c:pt idx="48">
                  <c:v>2.7366791333199702E-2</c:v>
                </c:pt>
                <c:pt idx="49">
                  <c:v>3.0334221673316706E-2</c:v>
                </c:pt>
                <c:pt idx="50">
                  <c:v>3.0786993393125132E-2</c:v>
                </c:pt>
                <c:pt idx="51">
                  <c:v>3.089796685386249E-2</c:v>
                </c:pt>
                <c:pt idx="52">
                  <c:v>3.089796685386249E-2</c:v>
                </c:pt>
                <c:pt idx="53">
                  <c:v>3.2163064306268391E-2</c:v>
                </c:pt>
                <c:pt idx="54">
                  <c:v>3.0735945601185945E-2</c:v>
                </c:pt>
                <c:pt idx="55">
                  <c:v>3.089796685386249E-2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8F-41C4-858F-96AE275F2E66}"/>
            </c:ext>
          </c:extLst>
        </c:ser>
        <c:ser>
          <c:idx val="8"/>
          <c:order val="8"/>
          <c:tx>
            <c:strRef>
              <c:f>'A (5)'!$U$1</c:f>
              <c:strCache>
                <c:ptCount val="1"/>
                <c:pt idx="0">
                  <c:v>Q. Fit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(5)'!$T$2:$T$24</c:f>
              <c:numCache>
                <c:formatCode>General</c:formatCode>
                <c:ptCount val="23"/>
                <c:pt idx="0">
                  <c:v>-6000</c:v>
                </c:pt>
                <c:pt idx="1">
                  <c:v>-5000</c:v>
                </c:pt>
                <c:pt idx="2">
                  <c:v>-4000</c:v>
                </c:pt>
                <c:pt idx="3">
                  <c:v>-3000</c:v>
                </c:pt>
                <c:pt idx="4">
                  <c:v>-2000</c:v>
                </c:pt>
                <c:pt idx="5">
                  <c:v>-1000</c:v>
                </c:pt>
                <c:pt idx="6">
                  <c:v>0</c:v>
                </c:pt>
                <c:pt idx="7">
                  <c:v>1000</c:v>
                </c:pt>
                <c:pt idx="8">
                  <c:v>2000</c:v>
                </c:pt>
                <c:pt idx="9">
                  <c:v>3000</c:v>
                </c:pt>
                <c:pt idx="10">
                  <c:v>4000</c:v>
                </c:pt>
                <c:pt idx="11">
                  <c:v>5000</c:v>
                </c:pt>
                <c:pt idx="12">
                  <c:v>6000</c:v>
                </c:pt>
                <c:pt idx="13">
                  <c:v>7000</c:v>
                </c:pt>
                <c:pt idx="14">
                  <c:v>8000</c:v>
                </c:pt>
                <c:pt idx="15">
                  <c:v>9000</c:v>
                </c:pt>
                <c:pt idx="16">
                  <c:v>10000</c:v>
                </c:pt>
                <c:pt idx="17">
                  <c:v>11000</c:v>
                </c:pt>
                <c:pt idx="18">
                  <c:v>12000</c:v>
                </c:pt>
                <c:pt idx="19">
                  <c:v>13000</c:v>
                </c:pt>
                <c:pt idx="20">
                  <c:v>14000</c:v>
                </c:pt>
                <c:pt idx="21">
                  <c:v>15000</c:v>
                </c:pt>
                <c:pt idx="22">
                  <c:v>16000</c:v>
                </c:pt>
              </c:numCache>
            </c:numRef>
          </c:xVal>
          <c:yVal>
            <c:numRef>
              <c:f>'A (5)'!$U$2:$U$24</c:f>
              <c:numCache>
                <c:formatCode>General</c:formatCode>
                <c:ptCount val="23"/>
                <c:pt idx="0">
                  <c:v>1.805872165720062E-2</c:v>
                </c:pt>
                <c:pt idx="1">
                  <c:v>1.3457923058662172E-2</c:v>
                </c:pt>
                <c:pt idx="2">
                  <c:v>9.4935955229779514E-3</c:v>
                </c:pt>
                <c:pt idx="3">
                  <c:v>6.1657390501479586E-3</c:v>
                </c:pt>
                <c:pt idx="4">
                  <c:v>3.4743536401721912E-3</c:v>
                </c:pt>
                <c:pt idx="5">
                  <c:v>1.4194392930506512E-3</c:v>
                </c:pt>
                <c:pt idx="6">
                  <c:v>9.9600878333777606E-7</c:v>
                </c:pt>
                <c:pt idx="7">
                  <c:v>-7.8097621262974862E-4</c:v>
                </c:pt>
                <c:pt idx="8">
                  <c:v>-9.2647737118860827E-4</c:v>
                </c:pt>
                <c:pt idx="9">
                  <c:v>-4.3550746689324142E-4</c:v>
                </c:pt>
                <c:pt idx="10">
                  <c:v>6.9193350025635245E-4</c:v>
                </c:pt>
                <c:pt idx="11">
                  <c:v>2.4558455302601725E-3</c:v>
                </c:pt>
                <c:pt idx="12">
                  <c:v>4.85622862311822E-3</c:v>
                </c:pt>
                <c:pt idx="13">
                  <c:v>7.8930827788304923E-3</c:v>
                </c:pt>
                <c:pt idx="14">
                  <c:v>1.1566407997396997E-2</c:v>
                </c:pt>
                <c:pt idx="15">
                  <c:v>1.5876204278817724E-2</c:v>
                </c:pt>
                <c:pt idx="16">
                  <c:v>2.0822471623092677E-2</c:v>
                </c:pt>
                <c:pt idx="17">
                  <c:v>2.6405210030221858E-2</c:v>
                </c:pt>
                <c:pt idx="18">
                  <c:v>3.2624419500205268E-2</c:v>
                </c:pt>
                <c:pt idx="19">
                  <c:v>3.9480100033042899E-2</c:v>
                </c:pt>
                <c:pt idx="20">
                  <c:v>4.6972251628734765E-2</c:v>
                </c:pt>
                <c:pt idx="21">
                  <c:v>5.510087428728086E-2</c:v>
                </c:pt>
                <c:pt idx="22">
                  <c:v>6.3865968008681176E-2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08F-41C4-858F-96AE275F2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961624"/>
        <c:axId val="1"/>
      </c:scatterChart>
      <c:valAx>
        <c:axId val="691961624"/>
        <c:scaling>
          <c:orientation val="minMax"/>
          <c:max val="10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.1999999999999999E-2"/>
          <c:min val="-5.0000000000000001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96162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032786885245903E-2"/>
          <c:y val="0.92746113989637302"/>
          <c:w val="0.97541069661374302"/>
          <c:h val="5.181347150259063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485774</xdr:colOff>
      <xdr:row>0</xdr:row>
      <xdr:rowOff>0</xdr:rowOff>
    </xdr:from>
    <xdr:to>
      <xdr:col>19</xdr:col>
      <xdr:colOff>295274</xdr:colOff>
      <xdr:row>18</xdr:row>
      <xdr:rowOff>104775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DB271C1A-B9A4-480E-1018-CFADF83FE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18</xdr:row>
      <xdr:rowOff>0</xdr:rowOff>
    </xdr:from>
    <xdr:to>
      <xdr:col>10</xdr:col>
      <xdr:colOff>457200</xdr:colOff>
      <xdr:row>39</xdr:row>
      <xdr:rowOff>47625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D6B011A-F71A-7B74-1B21-9885FBE383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9526</xdr:rowOff>
    </xdr:from>
    <xdr:to>
      <xdr:col>10</xdr:col>
      <xdr:colOff>514350</xdr:colOff>
      <xdr:row>16</xdr:row>
      <xdr:rowOff>9526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F543BAB5-EA10-088B-1998-B46AD72B24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15</xdr:row>
      <xdr:rowOff>9525</xdr:rowOff>
    </xdr:from>
    <xdr:to>
      <xdr:col>19</xdr:col>
      <xdr:colOff>0</xdr:colOff>
      <xdr:row>38</xdr:row>
      <xdr:rowOff>28575</xdr:rowOff>
    </xdr:to>
    <xdr:graphicFrame macro="">
      <xdr:nvGraphicFramePr>
        <xdr:cNvPr id="50181" name="Chart 1">
          <a:extLst>
            <a:ext uri="{FF2B5EF4-FFF2-40B4-BE49-F238E27FC236}">
              <a16:creationId xmlns:a16="http://schemas.microsoft.com/office/drawing/2014/main" id="{34EAA63C-F2A2-81AE-79A1-2BBDEA116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781050</xdr:colOff>
      <xdr:row>0</xdr:row>
      <xdr:rowOff>0</xdr:rowOff>
    </xdr:from>
    <xdr:to>
      <xdr:col>16</xdr:col>
      <xdr:colOff>19050</xdr:colOff>
      <xdr:row>18</xdr:row>
      <xdr:rowOff>85725</xdr:rowOff>
    </xdr:to>
    <xdr:graphicFrame macro="">
      <xdr:nvGraphicFramePr>
        <xdr:cNvPr id="58378" name="Chart 1">
          <a:extLst>
            <a:ext uri="{FF2B5EF4-FFF2-40B4-BE49-F238E27FC236}">
              <a16:creationId xmlns:a16="http://schemas.microsoft.com/office/drawing/2014/main" id="{12239D94-9B85-E30B-17FE-EF9291309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447675</xdr:colOff>
      <xdr:row>27</xdr:row>
      <xdr:rowOff>0</xdr:rowOff>
    </xdr:from>
    <xdr:to>
      <xdr:col>38</xdr:col>
      <xdr:colOff>676275</xdr:colOff>
      <xdr:row>48</xdr:row>
      <xdr:rowOff>47625</xdr:rowOff>
    </xdr:to>
    <xdr:graphicFrame macro="">
      <xdr:nvGraphicFramePr>
        <xdr:cNvPr id="58379" name="Chart 2">
          <a:extLst>
            <a:ext uri="{FF2B5EF4-FFF2-40B4-BE49-F238E27FC236}">
              <a16:creationId xmlns:a16="http://schemas.microsoft.com/office/drawing/2014/main" id="{A00A56AF-E67F-1370-0065-4DA0B42D7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295275</xdr:colOff>
      <xdr:row>1</xdr:row>
      <xdr:rowOff>66675</xdr:rowOff>
    </xdr:from>
    <xdr:to>
      <xdr:col>22</xdr:col>
      <xdr:colOff>581025</xdr:colOff>
      <xdr:row>16</xdr:row>
      <xdr:rowOff>152400</xdr:rowOff>
    </xdr:to>
    <xdr:graphicFrame macro="">
      <xdr:nvGraphicFramePr>
        <xdr:cNvPr id="58380" name="Chart 4">
          <a:extLst>
            <a:ext uri="{FF2B5EF4-FFF2-40B4-BE49-F238E27FC236}">
              <a16:creationId xmlns:a16="http://schemas.microsoft.com/office/drawing/2014/main" id="{568F7F40-8A8E-993F-FCA4-F047A12C7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409575</xdr:colOff>
      <xdr:row>19</xdr:row>
      <xdr:rowOff>57150</xdr:rowOff>
    </xdr:from>
    <xdr:to>
      <xdr:col>30</xdr:col>
      <xdr:colOff>390525</xdr:colOff>
      <xdr:row>39</xdr:row>
      <xdr:rowOff>19050</xdr:rowOff>
    </xdr:to>
    <xdr:graphicFrame macro="">
      <xdr:nvGraphicFramePr>
        <xdr:cNvPr id="58381" name="Chart 5">
          <a:extLst>
            <a:ext uri="{FF2B5EF4-FFF2-40B4-BE49-F238E27FC236}">
              <a16:creationId xmlns:a16="http://schemas.microsoft.com/office/drawing/2014/main" id="{CDC3C9F5-49A4-C9CE-764A-9907C2218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57150</xdr:rowOff>
    </xdr:from>
    <xdr:to>
      <xdr:col>15</xdr:col>
      <xdr:colOff>304800</xdr:colOff>
      <xdr:row>21</xdr:row>
      <xdr:rowOff>123825</xdr:rowOff>
    </xdr:to>
    <xdr:graphicFrame macro="">
      <xdr:nvGraphicFramePr>
        <xdr:cNvPr id="53252" name="Chart 2">
          <a:extLst>
            <a:ext uri="{FF2B5EF4-FFF2-40B4-BE49-F238E27FC236}">
              <a16:creationId xmlns:a16="http://schemas.microsoft.com/office/drawing/2014/main" id="{D18268F8-E4ED-9D83-9A74-F73E0D7CF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0</xdr:row>
      <xdr:rowOff>142875</xdr:rowOff>
    </xdr:from>
    <xdr:to>
      <xdr:col>18</xdr:col>
      <xdr:colOff>171450</xdr:colOff>
      <xdr:row>19</xdr:row>
      <xdr:rowOff>57150</xdr:rowOff>
    </xdr:to>
    <xdr:graphicFrame macro="">
      <xdr:nvGraphicFramePr>
        <xdr:cNvPr id="63495" name="Chart 1">
          <a:extLst>
            <a:ext uri="{FF2B5EF4-FFF2-40B4-BE49-F238E27FC236}">
              <a16:creationId xmlns:a16="http://schemas.microsoft.com/office/drawing/2014/main" id="{C629DF56-7144-0FA3-2200-84AD3EFA17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447675</xdr:colOff>
      <xdr:row>27</xdr:row>
      <xdr:rowOff>0</xdr:rowOff>
    </xdr:from>
    <xdr:to>
      <xdr:col>36</xdr:col>
      <xdr:colOff>676275</xdr:colOff>
      <xdr:row>48</xdr:row>
      <xdr:rowOff>47625</xdr:rowOff>
    </xdr:to>
    <xdr:graphicFrame macro="">
      <xdr:nvGraphicFramePr>
        <xdr:cNvPr id="63496" name="Chart 2">
          <a:extLst>
            <a:ext uri="{FF2B5EF4-FFF2-40B4-BE49-F238E27FC236}">
              <a16:creationId xmlns:a16="http://schemas.microsoft.com/office/drawing/2014/main" id="{443D90BF-ED2C-CB2F-5AB0-68BEDD2326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390525</xdr:colOff>
      <xdr:row>24</xdr:row>
      <xdr:rowOff>28575</xdr:rowOff>
    </xdr:from>
    <xdr:to>
      <xdr:col>18</xdr:col>
      <xdr:colOff>142875</xdr:colOff>
      <xdr:row>40</xdr:row>
      <xdr:rowOff>28575</xdr:rowOff>
    </xdr:to>
    <xdr:graphicFrame macro="">
      <xdr:nvGraphicFramePr>
        <xdr:cNvPr id="63497" name="Chart 3">
          <a:extLst>
            <a:ext uri="{FF2B5EF4-FFF2-40B4-BE49-F238E27FC236}">
              <a16:creationId xmlns:a16="http://schemas.microsoft.com/office/drawing/2014/main" id="{27AD1EFF-1993-4014-C5EC-D84100671E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60" TargetMode="External"/><Relationship Id="rId18" Type="http://schemas.openxmlformats.org/officeDocument/2006/relationships/hyperlink" Target="http://www.bav-astro.de/sfs/BAVM_link.php?BAVMnr=80" TargetMode="External"/><Relationship Id="rId26" Type="http://schemas.openxmlformats.org/officeDocument/2006/relationships/hyperlink" Target="http://www.konkoly.hu/cgi-bin/IBVS?5496" TargetMode="External"/><Relationship Id="rId39" Type="http://schemas.openxmlformats.org/officeDocument/2006/relationships/hyperlink" Target="http://www.konkoly.hu/cgi-bin/IBVS?5777" TargetMode="External"/><Relationship Id="rId21" Type="http://schemas.openxmlformats.org/officeDocument/2006/relationships/hyperlink" Target="http://www.bav-astro.de/sfs/BAVM_link.php?BAVMnr=128" TargetMode="External"/><Relationship Id="rId34" Type="http://schemas.openxmlformats.org/officeDocument/2006/relationships/hyperlink" Target="http://www.konkoly.hu/cgi-bin/IBVS?5809" TargetMode="External"/><Relationship Id="rId42" Type="http://schemas.openxmlformats.org/officeDocument/2006/relationships/hyperlink" Target="http://www.konkoly.hu/cgi-bin/IBVS?5898" TargetMode="External"/><Relationship Id="rId47" Type="http://schemas.openxmlformats.org/officeDocument/2006/relationships/hyperlink" Target="http://www.konkoly.hu/cgi-bin/IBVS?5898" TargetMode="External"/><Relationship Id="rId50" Type="http://schemas.openxmlformats.org/officeDocument/2006/relationships/hyperlink" Target="http://www.konkoly.hu/cgi-bin/IBVS?5887" TargetMode="External"/><Relationship Id="rId55" Type="http://schemas.openxmlformats.org/officeDocument/2006/relationships/hyperlink" Target="http://www.konkoly.hu/cgi-bin/IBVS?5898" TargetMode="External"/><Relationship Id="rId63" Type="http://schemas.openxmlformats.org/officeDocument/2006/relationships/hyperlink" Target="http://www.bav-astro.de/sfs/BAVM_link.php?BAVMnr=212" TargetMode="External"/><Relationship Id="rId68" Type="http://schemas.openxmlformats.org/officeDocument/2006/relationships/hyperlink" Target="http://www.bav-astro.de/sfs/BAVM_link.php?BAVMnr=214" TargetMode="External"/><Relationship Id="rId76" Type="http://schemas.openxmlformats.org/officeDocument/2006/relationships/hyperlink" Target="http://var.astro.cz/oejv/issues/oejv0160.pdf" TargetMode="External"/><Relationship Id="rId84" Type="http://schemas.openxmlformats.org/officeDocument/2006/relationships/hyperlink" Target="http://www.konkoly.hu/cgi-bin/IBVS?6050" TargetMode="External"/><Relationship Id="rId89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3346" TargetMode="External"/><Relationship Id="rId71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3346" TargetMode="External"/><Relationship Id="rId16" Type="http://schemas.openxmlformats.org/officeDocument/2006/relationships/hyperlink" Target="http://www.bav-astro.de/sfs/BAVM_link.php?BAVMnr=62" TargetMode="External"/><Relationship Id="rId29" Type="http://schemas.openxmlformats.org/officeDocument/2006/relationships/hyperlink" Target="http://www.konkoly.hu/cgi-bin/IBVS?5496" TargetMode="External"/><Relationship Id="rId11" Type="http://schemas.openxmlformats.org/officeDocument/2006/relationships/hyperlink" Target="http://www.bav-astro.de/sfs/BAVM_link.php?BAVMnr=60" TargetMode="External"/><Relationship Id="rId24" Type="http://schemas.openxmlformats.org/officeDocument/2006/relationships/hyperlink" Target="http://www.konkoly.hu/cgi-bin/IBVS?5496" TargetMode="External"/><Relationship Id="rId32" Type="http://schemas.openxmlformats.org/officeDocument/2006/relationships/hyperlink" Target="http://www.konkoly.hu/cgi-bin/IBVS?5603" TargetMode="External"/><Relationship Id="rId37" Type="http://schemas.openxmlformats.org/officeDocument/2006/relationships/hyperlink" Target="http://www.bav-astro.de/sfs/BAVM_link.php?BAVMnr=178" TargetMode="External"/><Relationship Id="rId40" Type="http://schemas.openxmlformats.org/officeDocument/2006/relationships/hyperlink" Target="http://www.konkoly.hu/cgi-bin/IBVS?5777" TargetMode="External"/><Relationship Id="rId45" Type="http://schemas.openxmlformats.org/officeDocument/2006/relationships/hyperlink" Target="http://www.bav-astro.de/sfs/BAVM_link.php?BAVMnr=186" TargetMode="External"/><Relationship Id="rId53" Type="http://schemas.openxmlformats.org/officeDocument/2006/relationships/hyperlink" Target="http://www.bav-astro.de/sfs/BAVM_link.php?BAVMnr=203" TargetMode="External"/><Relationship Id="rId58" Type="http://schemas.openxmlformats.org/officeDocument/2006/relationships/hyperlink" Target="http://www.konkoly.hu/cgi-bin/IBVS?5917" TargetMode="External"/><Relationship Id="rId66" Type="http://schemas.openxmlformats.org/officeDocument/2006/relationships/hyperlink" Target="http://var.astro.cz/oejv/issues/oejv0137.pdf" TargetMode="External"/><Relationship Id="rId74" Type="http://schemas.openxmlformats.org/officeDocument/2006/relationships/hyperlink" Target="http://www.bav-astro.de/sfs/BAVM_link.php?BAVMnr=220" TargetMode="External"/><Relationship Id="rId79" Type="http://schemas.openxmlformats.org/officeDocument/2006/relationships/hyperlink" Target="http://var.astro.cz/oejv/issues/oejv0160.pdf" TargetMode="External"/><Relationship Id="rId87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3346" TargetMode="External"/><Relationship Id="rId61" Type="http://schemas.openxmlformats.org/officeDocument/2006/relationships/hyperlink" Target="http://var.astro.cz/oejv/issues/oejv0107.pdf" TargetMode="External"/><Relationship Id="rId82" Type="http://schemas.openxmlformats.org/officeDocument/2006/relationships/hyperlink" Target="http://www.konkoly.hu/cgi-bin/IBVS?6050" TargetMode="External"/><Relationship Id="rId90" Type="http://schemas.openxmlformats.org/officeDocument/2006/relationships/hyperlink" Target="http://var.astro.cz/oejv/issues/oejv0160.pdf" TargetMode="External"/><Relationship Id="rId19" Type="http://schemas.openxmlformats.org/officeDocument/2006/relationships/hyperlink" Target="http://www.bav-astro.de/sfs/BAVM_link.php?BAVMnr=80" TargetMode="External"/><Relationship Id="rId14" Type="http://schemas.openxmlformats.org/officeDocument/2006/relationships/hyperlink" Target="http://www.bav-astro.de/sfs/BAVM_link.php?BAVMnr=60" TargetMode="External"/><Relationship Id="rId22" Type="http://schemas.openxmlformats.org/officeDocument/2006/relationships/hyperlink" Target="http://www.bav-astro.de/sfs/BAVM_link.php?BAVMnr=128" TargetMode="External"/><Relationship Id="rId27" Type="http://schemas.openxmlformats.org/officeDocument/2006/relationships/hyperlink" Target="http://www.konkoly.hu/cgi-bin/IBVS?5496" TargetMode="External"/><Relationship Id="rId30" Type="http://schemas.openxmlformats.org/officeDocument/2006/relationships/hyperlink" Target="http://www.konkoly.hu/cgi-bin/IBVS?5496" TargetMode="External"/><Relationship Id="rId35" Type="http://schemas.openxmlformats.org/officeDocument/2006/relationships/hyperlink" Target="http://www.konkoly.hu/cgi-bin/IBVS?5677" TargetMode="External"/><Relationship Id="rId43" Type="http://schemas.openxmlformats.org/officeDocument/2006/relationships/hyperlink" Target="http://www.bav-astro.de/sfs/BAVM_link.php?BAVMnr=186" TargetMode="External"/><Relationship Id="rId48" Type="http://schemas.openxmlformats.org/officeDocument/2006/relationships/hyperlink" Target="http://www.konkoly.hu/cgi-bin/IBVS?5887" TargetMode="External"/><Relationship Id="rId56" Type="http://schemas.openxmlformats.org/officeDocument/2006/relationships/hyperlink" Target="http://www.konkoly.hu/cgi-bin/IBVS?5898" TargetMode="External"/><Relationship Id="rId64" Type="http://schemas.openxmlformats.org/officeDocument/2006/relationships/hyperlink" Target="http://www.konkoly.hu/cgi-bin/IBVS?5980" TargetMode="External"/><Relationship Id="rId69" Type="http://schemas.openxmlformats.org/officeDocument/2006/relationships/hyperlink" Target="http://www.bav-astro.de/sfs/BAVM_link.php?BAVMnr=214" TargetMode="External"/><Relationship Id="rId77" Type="http://schemas.openxmlformats.org/officeDocument/2006/relationships/hyperlink" Target="http://var.astro.cz/oejv/issues/oejv0160.pdf" TargetMode="External"/><Relationship Id="rId8" Type="http://schemas.openxmlformats.org/officeDocument/2006/relationships/hyperlink" Target="http://www.bav-astro.de/sfs/BAVM_link.php?BAVMnr=60" TargetMode="External"/><Relationship Id="rId51" Type="http://schemas.openxmlformats.org/officeDocument/2006/relationships/hyperlink" Target="http://www.konkoly.hu/cgi-bin/IBVS?5887" TargetMode="External"/><Relationship Id="rId72" Type="http://schemas.openxmlformats.org/officeDocument/2006/relationships/hyperlink" Target="http://www.konkoly.hu/cgi-bin/IBVS?6044" TargetMode="External"/><Relationship Id="rId80" Type="http://schemas.openxmlformats.org/officeDocument/2006/relationships/hyperlink" Target="http://var.astro.cz/oejv/issues/oejv0160.pdf" TargetMode="External"/><Relationship Id="rId85" Type="http://schemas.openxmlformats.org/officeDocument/2006/relationships/hyperlink" Target="http://www.konkoly.hu/cgi-bin/IBVS?6044" TargetMode="External"/><Relationship Id="rId3" Type="http://schemas.openxmlformats.org/officeDocument/2006/relationships/hyperlink" Target="http://www.konkoly.hu/cgi-bin/IBVS?3346" TargetMode="External"/><Relationship Id="rId12" Type="http://schemas.openxmlformats.org/officeDocument/2006/relationships/hyperlink" Target="http://www.bav-astro.de/sfs/BAVM_link.php?BAVMnr=60" TargetMode="External"/><Relationship Id="rId17" Type="http://schemas.openxmlformats.org/officeDocument/2006/relationships/hyperlink" Target="http://www.bav-astro.de/sfs/BAVM_link.php?BAVMnr=62" TargetMode="External"/><Relationship Id="rId25" Type="http://schemas.openxmlformats.org/officeDocument/2006/relationships/hyperlink" Target="http://www.konkoly.hu/cgi-bin/IBVS?5496" TargetMode="External"/><Relationship Id="rId33" Type="http://schemas.openxmlformats.org/officeDocument/2006/relationships/hyperlink" Target="http://www.bav-astro.de/sfs/BAVM_link.php?BAVMnr=173" TargetMode="External"/><Relationship Id="rId38" Type="http://schemas.openxmlformats.org/officeDocument/2006/relationships/hyperlink" Target="http://www.konkoly.hu/cgi-bin/IBVS?5777" TargetMode="External"/><Relationship Id="rId46" Type="http://schemas.openxmlformats.org/officeDocument/2006/relationships/hyperlink" Target="http://www.bav-astro.de/sfs/BAVM_link.php?BAVMnr=186" TargetMode="External"/><Relationship Id="rId59" Type="http://schemas.openxmlformats.org/officeDocument/2006/relationships/hyperlink" Target="http://www.bav-astro.de/sfs/BAVM_link.php?BAVMnr=209" TargetMode="External"/><Relationship Id="rId67" Type="http://schemas.openxmlformats.org/officeDocument/2006/relationships/hyperlink" Target="http://var.astro.cz/oejv/issues/oejv0137.pdf" TargetMode="External"/><Relationship Id="rId20" Type="http://schemas.openxmlformats.org/officeDocument/2006/relationships/hyperlink" Target="http://www.bav-astro.de/sfs/BAVM_link.php?BAVMnr=117" TargetMode="External"/><Relationship Id="rId41" Type="http://schemas.openxmlformats.org/officeDocument/2006/relationships/hyperlink" Target="http://www.konkoly.hu/cgi-bin/IBVS?5777" TargetMode="External"/><Relationship Id="rId54" Type="http://schemas.openxmlformats.org/officeDocument/2006/relationships/hyperlink" Target="http://www.konkoly.hu/cgi-bin/IBVS?5929" TargetMode="External"/><Relationship Id="rId62" Type="http://schemas.openxmlformats.org/officeDocument/2006/relationships/hyperlink" Target="http://www.konkoly.hu/cgi-bin/IBVS?5898" TargetMode="External"/><Relationship Id="rId70" Type="http://schemas.openxmlformats.org/officeDocument/2006/relationships/hyperlink" Target="http://var.astro.cz/oejv/issues/oejv0160.pdf" TargetMode="External"/><Relationship Id="rId75" Type="http://schemas.openxmlformats.org/officeDocument/2006/relationships/hyperlink" Target="http://www.bav-astro.de/sfs/BAVM_link.php?BAVMnr=220" TargetMode="External"/><Relationship Id="rId83" Type="http://schemas.openxmlformats.org/officeDocument/2006/relationships/hyperlink" Target="http://var.astro.cz/oejv/issues/oejv0160.pdf" TargetMode="External"/><Relationship Id="rId88" Type="http://schemas.openxmlformats.org/officeDocument/2006/relationships/hyperlink" Target="http://var.astro.cz/oejv/issues/oejv0160.pdf" TargetMode="External"/><Relationship Id="rId91" Type="http://schemas.openxmlformats.org/officeDocument/2006/relationships/hyperlink" Target="http://www.bav-astro.de/sfs/BAVM_link.php?BAVMnr=232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3346" TargetMode="External"/><Relationship Id="rId15" Type="http://schemas.openxmlformats.org/officeDocument/2006/relationships/hyperlink" Target="http://www.bav-astro.de/sfs/BAVM_link.php?BAVMnr=60" TargetMode="External"/><Relationship Id="rId23" Type="http://schemas.openxmlformats.org/officeDocument/2006/relationships/hyperlink" Target="http://www.bav-astro.de/sfs/BAVM_link.php?BAVMnr=152" TargetMode="External"/><Relationship Id="rId28" Type="http://schemas.openxmlformats.org/officeDocument/2006/relationships/hyperlink" Target="http://www.konkoly.hu/cgi-bin/IBVS?5496" TargetMode="External"/><Relationship Id="rId36" Type="http://schemas.openxmlformats.org/officeDocument/2006/relationships/hyperlink" Target="http://www.bav-astro.de/sfs/BAVM_link.php?BAVMnr=178" TargetMode="External"/><Relationship Id="rId49" Type="http://schemas.openxmlformats.org/officeDocument/2006/relationships/hyperlink" Target="http://www.bav-astro.de/sfs/BAVM_link.php?BAVMnr=201" TargetMode="External"/><Relationship Id="rId57" Type="http://schemas.openxmlformats.org/officeDocument/2006/relationships/hyperlink" Target="http://www.bav-astro.de/sfs/BAVM_link.php?BAVMnr=209" TargetMode="External"/><Relationship Id="rId10" Type="http://schemas.openxmlformats.org/officeDocument/2006/relationships/hyperlink" Target="http://www.bav-astro.de/sfs/BAVM_link.php?BAVMnr=60" TargetMode="External"/><Relationship Id="rId31" Type="http://schemas.openxmlformats.org/officeDocument/2006/relationships/hyperlink" Target="http://www.konkoly.hu/cgi-bin/IBVS?5496" TargetMode="External"/><Relationship Id="rId44" Type="http://schemas.openxmlformats.org/officeDocument/2006/relationships/hyperlink" Target="http://www.bav-astro.de/sfs/BAVM_link.php?BAVMnr=186" TargetMode="External"/><Relationship Id="rId52" Type="http://schemas.openxmlformats.org/officeDocument/2006/relationships/hyperlink" Target="http://www.konkoly.hu/cgi-bin/IBVS?5887" TargetMode="External"/><Relationship Id="rId60" Type="http://schemas.openxmlformats.org/officeDocument/2006/relationships/hyperlink" Target="http://var.astro.cz/oejv/issues/oejv0107.pdf" TargetMode="External"/><Relationship Id="rId65" Type="http://schemas.openxmlformats.org/officeDocument/2006/relationships/hyperlink" Target="http://var.astro.cz/oejv/issues/oejv0137.pdf" TargetMode="External"/><Relationship Id="rId73" Type="http://schemas.openxmlformats.org/officeDocument/2006/relationships/hyperlink" Target="http://www.konkoly.hu/cgi-bin/IBVS?6018" TargetMode="External"/><Relationship Id="rId78" Type="http://schemas.openxmlformats.org/officeDocument/2006/relationships/hyperlink" Target="http://var.astro.cz/oejv/issues/oejv0160.pdf" TargetMode="External"/><Relationship Id="rId81" Type="http://schemas.openxmlformats.org/officeDocument/2006/relationships/hyperlink" Target="http://var.astro.cz/oejv/issues/oejv0160.pdf" TargetMode="External"/><Relationship Id="rId86" Type="http://schemas.openxmlformats.org/officeDocument/2006/relationships/hyperlink" Target="http://www.konkoly.hu/cgi-bin/IBVS?6092" TargetMode="External"/><Relationship Id="rId4" Type="http://schemas.openxmlformats.org/officeDocument/2006/relationships/hyperlink" Target="http://www.konkoly.hu/cgi-bin/IBVS?3346" TargetMode="External"/><Relationship Id="rId9" Type="http://schemas.openxmlformats.org/officeDocument/2006/relationships/hyperlink" Target="http://www.bav-astro.de/sfs/BAVM_link.php?BAVMnr=60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2"/>
  </sheetPr>
  <dimension ref="A1:AH354"/>
  <sheetViews>
    <sheetView tabSelected="1" workbookViewId="0">
      <pane xSplit="13" ySplit="21" topLeftCell="N127" activePane="bottomRight" state="frozen"/>
      <selection pane="topRight" activeCell="N1" sqref="N1"/>
      <selection pane="bottomLeft" activeCell="A22" sqref="A22"/>
      <selection pane="bottomRight" activeCell="C7" sqref="C7"/>
    </sheetView>
  </sheetViews>
  <sheetFormatPr defaultColWidth="10.28515625" defaultRowHeight="12.75"/>
  <cols>
    <col min="1" max="1" width="14.42578125" customWidth="1"/>
    <col min="2" max="2" width="5.140625" style="3" customWidth="1"/>
    <col min="3" max="3" width="11.85546875" customWidth="1"/>
    <col min="4" max="4" width="11.5703125" customWidth="1"/>
    <col min="5" max="5" width="9.140625" customWidth="1"/>
    <col min="6" max="6" width="12" bestFit="1" customWidth="1"/>
    <col min="7" max="7" width="15.710937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4" ht="21" thickBot="1">
      <c r="A1" s="1" t="s">
        <v>182</v>
      </c>
      <c r="U1" s="93"/>
      <c r="V1" s="4" t="s">
        <v>10</v>
      </c>
      <c r="W1" s="81" t="s">
        <v>21</v>
      </c>
      <c r="X1" s="93"/>
    </row>
    <row r="2" spans="1:24">
      <c r="A2" t="s">
        <v>24</v>
      </c>
      <c r="B2" s="3" t="s">
        <v>37</v>
      </c>
      <c r="C2" s="3"/>
      <c r="D2" s="3"/>
      <c r="U2" s="93"/>
      <c r="V2" s="47">
        <v>0</v>
      </c>
      <c r="W2" s="47">
        <f t="shared" ref="W2:W20" si="0">+D$11+D$12*V2+D$13*V2^2</f>
        <v>1.2943026181228985E-2</v>
      </c>
      <c r="X2" s="93"/>
    </row>
    <row r="3" spans="1:24" ht="13.5" thickBot="1">
      <c r="U3" s="93"/>
      <c r="V3" s="47">
        <v>1000</v>
      </c>
      <c r="W3" s="47">
        <f t="shared" si="0"/>
        <v>6.9853662291700933E-3</v>
      </c>
      <c r="X3" s="93"/>
    </row>
    <row r="4" spans="1:24" ht="14.25" thickTop="1" thickBot="1">
      <c r="A4" s="5" t="s">
        <v>0</v>
      </c>
      <c r="C4" s="26" t="s">
        <v>38</v>
      </c>
      <c r="D4" s="27" t="s">
        <v>38</v>
      </c>
      <c r="U4" s="93"/>
      <c r="V4" s="47">
        <v>2000</v>
      </c>
      <c r="W4" s="47">
        <f t="shared" si="0"/>
        <v>1.5401507658969408E-3</v>
      </c>
      <c r="X4" s="93"/>
    </row>
    <row r="5" spans="1:24" ht="13.5" thickTop="1">
      <c r="A5" s="105" t="s">
        <v>149</v>
      </c>
      <c r="B5" s="136"/>
      <c r="C5" s="102">
        <v>-9.5</v>
      </c>
      <c r="D5" s="28" t="s">
        <v>150</v>
      </c>
      <c r="E5" s="28"/>
      <c r="U5" s="93"/>
      <c r="V5" s="47">
        <v>3000</v>
      </c>
      <c r="W5" s="47">
        <f t="shared" si="0"/>
        <v>-3.3926202085904716E-3</v>
      </c>
      <c r="X5" s="93"/>
    </row>
    <row r="6" spans="1:24">
      <c r="A6" s="5" t="s">
        <v>1</v>
      </c>
      <c r="U6" s="93"/>
      <c r="V6" s="47">
        <v>4000</v>
      </c>
      <c r="W6" s="47">
        <f t="shared" si="0"/>
        <v>-7.8129466942921458E-3</v>
      </c>
      <c r="X6" s="93"/>
    </row>
    <row r="7" spans="1:24">
      <c r="A7" t="s">
        <v>2</v>
      </c>
      <c r="C7">
        <v>47680.891000000003</v>
      </c>
      <c r="D7" s="17" t="s">
        <v>39</v>
      </c>
      <c r="U7" s="93"/>
      <c r="V7" s="47">
        <v>5000</v>
      </c>
      <c r="W7" s="47">
        <f t="shared" si="0"/>
        <v>-1.1720828691208076E-2</v>
      </c>
      <c r="X7" s="93"/>
    </row>
    <row r="8" spans="1:24">
      <c r="A8" t="s">
        <v>3</v>
      </c>
      <c r="C8">
        <v>0.35815200000000003</v>
      </c>
      <c r="D8" s="17" t="s">
        <v>40</v>
      </c>
      <c r="U8" s="93"/>
      <c r="V8" s="47">
        <v>6000</v>
      </c>
      <c r="W8" s="47">
        <f t="shared" si="0"/>
        <v>-1.511626619933827E-2</v>
      </c>
      <c r="X8" s="93"/>
    </row>
    <row r="9" spans="1:24">
      <c r="A9" s="17" t="s">
        <v>57</v>
      </c>
      <c r="B9" s="137"/>
      <c r="C9" s="17">
        <v>115</v>
      </c>
      <c r="D9" s="17" t="str">
        <f>"F"&amp;C9</f>
        <v>F115</v>
      </c>
      <c r="E9" s="17" t="str">
        <f>"G"&amp;C9</f>
        <v>G115</v>
      </c>
      <c r="U9" s="93"/>
      <c r="V9" s="47">
        <v>7000</v>
      </c>
      <c r="W9" s="47">
        <f t="shared" si="0"/>
        <v>-1.7999259218682725E-2</v>
      </c>
      <c r="X9" s="93"/>
    </row>
    <row r="10" spans="1:24" ht="13.5" thickBot="1">
      <c r="A10" s="28"/>
      <c r="B10" s="136"/>
      <c r="C10" s="4" t="s">
        <v>19</v>
      </c>
      <c r="D10" s="4" t="s">
        <v>20</v>
      </c>
      <c r="E10" s="28"/>
      <c r="U10" s="93"/>
      <c r="V10" s="47">
        <v>8000</v>
      </c>
      <c r="W10" s="47">
        <f t="shared" si="0"/>
        <v>-2.036980774924144E-2</v>
      </c>
      <c r="X10" s="93"/>
    </row>
    <row r="11" spans="1:24">
      <c r="A11" t="s">
        <v>15</v>
      </c>
      <c r="C11" s="13">
        <f ca="1">INTERCEPT(INDIRECT(E9):G989,INDIRECT(D9):$F989)</f>
        <v>-0.12580475585632364</v>
      </c>
      <c r="D11" s="3">
        <f>+E11*F11</f>
        <v>1.2943026181228985E-2</v>
      </c>
      <c r="E11" s="8">
        <v>1.2943026181228985E-2</v>
      </c>
      <c r="F11">
        <v>1</v>
      </c>
      <c r="U11" s="93"/>
      <c r="V11" s="47">
        <v>9000</v>
      </c>
      <c r="W11" s="47">
        <f t="shared" si="0"/>
        <v>-2.2227911791014413E-2</v>
      </c>
      <c r="X11" s="93"/>
    </row>
    <row r="12" spans="1:24">
      <c r="A12" t="s">
        <v>16</v>
      </c>
      <c r="C12" s="13">
        <f ca="1">SLOPE(INDIRECT(E9):G989,INDIRECT(D9):$F989)</f>
        <v>5.729591925916014E-6</v>
      </c>
      <c r="D12" s="3">
        <f>+E12*F12</f>
        <v>-6.2138821964517618E-6</v>
      </c>
      <c r="E12" s="9">
        <v>-6.2138821964517615E-2</v>
      </c>
      <c r="F12">
        <v>1E-4</v>
      </c>
      <c r="U12" s="93"/>
      <c r="V12" s="47">
        <v>10000</v>
      </c>
      <c r="W12" s="47">
        <f t="shared" si="0"/>
        <v>-2.3573571344001648E-2</v>
      </c>
      <c r="X12" s="93"/>
    </row>
    <row r="13" spans="1:24" ht="13.5" thickBot="1">
      <c r="A13" t="s">
        <v>18</v>
      </c>
      <c r="C13" s="3" t="s">
        <v>13</v>
      </c>
      <c r="D13" s="3">
        <f>+E13*F13</f>
        <v>2.5622224439286979E-10</v>
      </c>
      <c r="E13" s="10">
        <v>2.5622224439286981E-2</v>
      </c>
      <c r="F13">
        <v>1E-8</v>
      </c>
      <c r="U13" s="93"/>
      <c r="V13" s="47">
        <v>11000</v>
      </c>
      <c r="W13" s="47">
        <f t="shared" si="0"/>
        <v>-2.4406786408203145E-2</v>
      </c>
      <c r="X13" s="93"/>
    </row>
    <row r="14" spans="1:24">
      <c r="A14" t="s">
        <v>23</v>
      </c>
      <c r="E14">
        <f>SUM(T21:T134)</f>
        <v>6.7586247777149311E-4</v>
      </c>
      <c r="U14" s="93"/>
      <c r="V14" s="47">
        <v>12000</v>
      </c>
      <c r="W14" s="47">
        <f t="shared" si="0"/>
        <v>-2.4727556983618899E-2</v>
      </c>
      <c r="X14" s="93"/>
    </row>
    <row r="15" spans="1:24">
      <c r="A15" s="2" t="s">
        <v>17</v>
      </c>
      <c r="C15" s="11">
        <f ca="1">(C7+C11)+(C8+C12)*INT(MAX(F21:F3517))</f>
        <v>58928.708693078581</v>
      </c>
      <c r="D15" s="7">
        <f>+C7+INT(MAX(F21:F1572))*C8+D11+D12*INT(MAX(F21:F4007))+D13*INT(MAX(F21:F4034)^2)</f>
        <v>58928.725069446737</v>
      </c>
      <c r="F15" s="101" t="s">
        <v>144</v>
      </c>
      <c r="G15" s="102">
        <v>0</v>
      </c>
      <c r="U15" s="93"/>
      <c r="V15" s="47">
        <v>13000</v>
      </c>
      <c r="W15" s="47">
        <f t="shared" si="0"/>
        <v>-2.4535883070248919E-2</v>
      </c>
      <c r="X15" s="93"/>
    </row>
    <row r="16" spans="1:24">
      <c r="A16" s="5" t="s">
        <v>4</v>
      </c>
      <c r="C16" s="12">
        <f ca="1">+C8+C12</f>
        <v>0.35815772959192593</v>
      </c>
      <c r="D16" s="88">
        <f>+C8+D12+2*D13*MAX(F21:F104)</f>
        <v>0.35815822545154657</v>
      </c>
      <c r="F16" s="101" t="s">
        <v>145</v>
      </c>
      <c r="G16" s="103">
        <f ca="1">NOW()+15018.5+$C$5/24</f>
        <v>60354.707729861111</v>
      </c>
      <c r="U16" s="93"/>
      <c r="V16" s="47">
        <v>14000</v>
      </c>
      <c r="W16" s="47">
        <f t="shared" si="0"/>
        <v>-2.3831764668093197E-2</v>
      </c>
      <c r="X16" s="93"/>
    </row>
    <row r="17" spans="1:25" ht="13.5" thickBot="1">
      <c r="A17" t="s">
        <v>32</v>
      </c>
      <c r="C17">
        <f>COUNT(C21:C4723)</f>
        <v>125</v>
      </c>
      <c r="F17" s="101" t="s">
        <v>146</v>
      </c>
      <c r="G17" s="103">
        <f ca="1">ROUND(2*(G16-$C$7)/$C$8,0)/2+G15</f>
        <v>35386.5</v>
      </c>
      <c r="U17" s="93"/>
      <c r="V17" s="47">
        <v>15000</v>
      </c>
      <c r="W17" s="47">
        <f t="shared" si="0"/>
        <v>-2.2615201777151733E-2</v>
      </c>
      <c r="X17" s="93"/>
    </row>
    <row r="18" spans="1:25" ht="14.25" thickTop="1" thickBot="1">
      <c r="A18" s="5" t="s">
        <v>5</v>
      </c>
      <c r="C18" s="162">
        <f ca="1">+C15</f>
        <v>58928.708693078581</v>
      </c>
      <c r="D18" s="163">
        <f ca="1">C16</f>
        <v>0.35815772959192593</v>
      </c>
      <c r="E18" s="24" t="s">
        <v>19</v>
      </c>
      <c r="F18" s="101" t="s">
        <v>147</v>
      </c>
      <c r="G18" s="7">
        <f ca="1">ROUND(2*(G16-$C$15)/$C$16,0)/2+G15</f>
        <v>3981.5</v>
      </c>
      <c r="U18" s="93"/>
      <c r="V18" s="47">
        <v>16000</v>
      </c>
      <c r="W18" s="47">
        <f t="shared" si="0"/>
        <v>-2.0886194397424535E-2</v>
      </c>
      <c r="X18" s="93"/>
    </row>
    <row r="19" spans="1:25" ht="13.5" thickBot="1">
      <c r="A19" s="5" t="s">
        <v>33</v>
      </c>
      <c r="C19" s="164">
        <f>+D15</f>
        <v>58928.725069446737</v>
      </c>
      <c r="D19" s="165">
        <f>+D16</f>
        <v>0.35815822545154657</v>
      </c>
      <c r="E19" s="17" t="s">
        <v>34</v>
      </c>
      <c r="F19" s="101" t="s">
        <v>148</v>
      </c>
      <c r="G19" s="104">
        <f ca="1">+$C$15+$C$16*G18-15018.5-$C$5/24</f>
        <v>45336.609526782173</v>
      </c>
      <c r="U19" s="93"/>
      <c r="V19" s="47">
        <v>17000</v>
      </c>
      <c r="W19" s="47">
        <f t="shared" si="0"/>
        <v>-1.8644742528911587E-2</v>
      </c>
      <c r="X19" s="93"/>
    </row>
    <row r="20" spans="1:25" ht="1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6" t="s">
        <v>201</v>
      </c>
      <c r="I20" s="6" t="s">
        <v>202</v>
      </c>
      <c r="J20" s="6" t="s">
        <v>175</v>
      </c>
      <c r="K20" s="6" t="s">
        <v>199</v>
      </c>
      <c r="L20" s="6" t="s">
        <v>633</v>
      </c>
      <c r="M20" s="6" t="s">
        <v>634</v>
      </c>
      <c r="N20" s="6" t="s">
        <v>26</v>
      </c>
      <c r="O20" s="6" t="s">
        <v>22</v>
      </c>
      <c r="P20" s="14" t="s">
        <v>21</v>
      </c>
      <c r="Q20" s="4" t="s">
        <v>14</v>
      </c>
      <c r="R20" s="100" t="s">
        <v>141</v>
      </c>
      <c r="S20" s="81" t="s">
        <v>143</v>
      </c>
      <c r="T20" s="100" t="s">
        <v>142</v>
      </c>
      <c r="U20" s="93"/>
      <c r="V20" s="47">
        <v>18000</v>
      </c>
      <c r="W20" s="47">
        <f t="shared" si="0"/>
        <v>-1.5890846171612905E-2</v>
      </c>
      <c r="X20" s="93"/>
    </row>
    <row r="21" spans="1:25" s="22" customFormat="1">
      <c r="A21" s="19" t="s">
        <v>136</v>
      </c>
      <c r="B21" s="90" t="s">
        <v>46</v>
      </c>
      <c r="C21" s="19">
        <v>47680.888299999999</v>
      </c>
      <c r="D21" s="19" t="s">
        <v>175</v>
      </c>
      <c r="E21" s="89">
        <f t="shared" ref="E21:E52" si="1">+(C21-C$7)/C$8</f>
        <v>-7.5386986657950787E-3</v>
      </c>
      <c r="F21" s="22">
        <f t="shared" ref="F21:F52" si="2">ROUND(2*E21,0)/2</f>
        <v>0</v>
      </c>
      <c r="G21" s="22">
        <f t="shared" ref="G21:G52" si="3">+C21-(C$7+F21*C$8)</f>
        <v>-2.7000000045518391E-3</v>
      </c>
      <c r="J21" s="22">
        <f t="shared" ref="J21:J39" si="4">G21</f>
        <v>-2.7000000045518391E-3</v>
      </c>
      <c r="O21" s="22">
        <f t="shared" ref="O21:O27" ca="1" si="5">C$11+C$12*F21</f>
        <v>-0.12580475585632364</v>
      </c>
      <c r="P21" s="24">
        <f t="shared" ref="P21:P52" si="6">D$11+D$12*F21+D$13*F21^2</f>
        <v>1.2943026181228985E-2</v>
      </c>
      <c r="Q21" s="25">
        <f t="shared" ref="Q21:Q52" si="7">+C21-15018.5</f>
        <v>32662.388299999999</v>
      </c>
      <c r="R21" s="22">
        <f t="shared" ref="R21:R52" si="8">+(P21-G21)^2</f>
        <v>2.447042682490246E-4</v>
      </c>
      <c r="U21"/>
      <c r="V21" s="47">
        <v>19000</v>
      </c>
      <c r="W21" s="47">
        <f t="shared" ref="W21:W27" si="9">+D$11+D$12*V21+D$13*V21^2</f>
        <v>-1.2624505325528487E-2</v>
      </c>
      <c r="X21" s="47"/>
    </row>
    <row r="22" spans="1:25" s="22" customFormat="1">
      <c r="A22" s="19" t="s">
        <v>136</v>
      </c>
      <c r="B22" s="90" t="s">
        <v>52</v>
      </c>
      <c r="C22" s="19">
        <v>47681.7883</v>
      </c>
      <c r="D22" s="19" t="s">
        <v>175</v>
      </c>
      <c r="E22" s="89">
        <f t="shared" si="1"/>
        <v>2.5053608523668816</v>
      </c>
      <c r="F22" s="22">
        <f t="shared" si="2"/>
        <v>2.5</v>
      </c>
      <c r="G22" s="22">
        <f t="shared" si="3"/>
        <v>1.919999995152466E-3</v>
      </c>
      <c r="J22" s="22">
        <f t="shared" si="4"/>
        <v>1.919999995152466E-3</v>
      </c>
      <c r="O22" s="22">
        <f t="shared" ca="1" si="5"/>
        <v>-0.12579043187650885</v>
      </c>
      <c r="P22" s="24">
        <f t="shared" si="6"/>
        <v>1.2927493077126881E-2</v>
      </c>
      <c r="Q22" s="25">
        <f t="shared" si="7"/>
        <v>32663.2883</v>
      </c>
      <c r="R22" s="22">
        <f t="shared" si="8"/>
        <v>1.2116490394971461E-4</v>
      </c>
      <c r="V22" s="47">
        <v>20000</v>
      </c>
      <c r="W22" s="47">
        <f t="shared" si="9"/>
        <v>-8.8457199906583212E-3</v>
      </c>
      <c r="X22" s="47"/>
    </row>
    <row r="23" spans="1:25" s="22" customFormat="1">
      <c r="A23" s="19" t="s">
        <v>136</v>
      </c>
      <c r="B23" s="90" t="s">
        <v>52</v>
      </c>
      <c r="C23" s="19">
        <v>47682.860699999997</v>
      </c>
      <c r="D23" s="19" t="s">
        <v>175</v>
      </c>
      <c r="E23" s="89">
        <f t="shared" si="1"/>
        <v>5.499620272940513</v>
      </c>
      <c r="F23" s="22">
        <f t="shared" si="2"/>
        <v>5.5</v>
      </c>
      <c r="G23" s="22">
        <f t="shared" si="3"/>
        <v>-1.3600000238511711E-4</v>
      </c>
      <c r="J23" s="22">
        <f t="shared" si="4"/>
        <v>-1.3600000238511711E-4</v>
      </c>
      <c r="O23" s="22">
        <f t="shared" ca="1" si="5"/>
        <v>-0.1257732431007311</v>
      </c>
      <c r="P23" s="24">
        <f t="shared" si="6"/>
        <v>1.2908857579871393E-2</v>
      </c>
      <c r="Q23" s="25">
        <f t="shared" si="7"/>
        <v>32664.360699999997</v>
      </c>
      <c r="R23" s="22">
        <f t="shared" si="8"/>
        <v>1.7016830934135516E-4</v>
      </c>
      <c r="U23"/>
      <c r="V23" s="47">
        <v>21000</v>
      </c>
      <c r="W23" s="47">
        <f t="shared" si="9"/>
        <v>-4.5544901670024479E-3</v>
      </c>
      <c r="X23" s="47"/>
      <c r="Y23" s="47"/>
    </row>
    <row r="24" spans="1:25" s="22" customFormat="1">
      <c r="A24" s="19" t="s">
        <v>136</v>
      </c>
      <c r="B24" s="90" t="s">
        <v>46</v>
      </c>
      <c r="C24" s="19">
        <v>47684.828300000001</v>
      </c>
      <c r="D24" s="19" t="s">
        <v>175</v>
      </c>
      <c r="E24" s="89">
        <f t="shared" si="1"/>
        <v>10.993377113621523</v>
      </c>
      <c r="F24" s="22">
        <f t="shared" si="2"/>
        <v>11</v>
      </c>
      <c r="G24" s="22">
        <f t="shared" si="3"/>
        <v>-2.3720000026514754E-3</v>
      </c>
      <c r="J24" s="22">
        <f t="shared" si="4"/>
        <v>-2.3720000026514754E-3</v>
      </c>
      <c r="O24" s="22">
        <f t="shared" ca="1" si="5"/>
        <v>-0.12574173034513855</v>
      </c>
      <c r="P24" s="24">
        <f t="shared" si="6"/>
        <v>1.2874704479959587E-2</v>
      </c>
      <c r="Q24" s="25">
        <f t="shared" si="7"/>
        <v>32666.328300000001</v>
      </c>
      <c r="R24" s="22">
        <f t="shared" si="8"/>
        <v>2.3246199758007226E-4</v>
      </c>
      <c r="U24"/>
      <c r="V24" s="47">
        <v>22000</v>
      </c>
      <c r="W24" s="47">
        <f t="shared" si="9"/>
        <v>2.4918414543921574E-4</v>
      </c>
      <c r="X24" s="47"/>
      <c r="Y24" s="47"/>
    </row>
    <row r="25" spans="1:25" s="22" customFormat="1">
      <c r="A25" s="19" t="s">
        <v>136</v>
      </c>
      <c r="B25" s="90" t="s">
        <v>52</v>
      </c>
      <c r="C25" s="19">
        <v>47687.875099999997</v>
      </c>
      <c r="D25" s="19" t="s">
        <v>175</v>
      </c>
      <c r="E25" s="89">
        <f t="shared" si="1"/>
        <v>19.500379727027109</v>
      </c>
      <c r="F25" s="22">
        <f t="shared" si="2"/>
        <v>19.5</v>
      </c>
      <c r="G25" s="22">
        <f t="shared" si="3"/>
        <v>1.359999951091595E-4</v>
      </c>
      <c r="J25" s="22">
        <f t="shared" si="4"/>
        <v>1.359999951091595E-4</v>
      </c>
      <c r="O25" s="22">
        <f t="shared" ca="1" si="5"/>
        <v>-0.12569302881376829</v>
      </c>
      <c r="P25" s="24">
        <f t="shared" si="6"/>
        <v>1.2821952906906606E-2</v>
      </c>
      <c r="Q25" s="25">
        <f t="shared" si="7"/>
        <v>32669.375099999997</v>
      </c>
      <c r="R25" s="22">
        <f t="shared" si="8"/>
        <v>1.6093340128034211E-4</v>
      </c>
      <c r="U25"/>
      <c r="V25" s="47">
        <v>23000</v>
      </c>
      <c r="W25" s="47">
        <f t="shared" si="9"/>
        <v>5.5653029466665727E-3</v>
      </c>
      <c r="X25" s="47"/>
    </row>
    <row r="26" spans="1:25" s="22" customFormat="1" ht="13.5" thickBot="1">
      <c r="A26" s="19" t="s">
        <v>136</v>
      </c>
      <c r="B26" s="90" t="s">
        <v>46</v>
      </c>
      <c r="C26" s="19">
        <v>47689.844799999999</v>
      </c>
      <c r="D26" s="19" t="s">
        <v>175</v>
      </c>
      <c r="E26" s="89">
        <f t="shared" si="1"/>
        <v>24.999999999987939</v>
      </c>
      <c r="F26" s="114">
        <f t="shared" si="2"/>
        <v>25</v>
      </c>
      <c r="G26" s="114">
        <f t="shared" si="3"/>
        <v>0</v>
      </c>
      <c r="J26" s="22">
        <f t="shared" si="4"/>
        <v>0</v>
      </c>
      <c r="O26" s="22">
        <f t="shared" ca="1" si="5"/>
        <v>-0.12566151605817574</v>
      </c>
      <c r="P26" s="24">
        <f t="shared" si="6"/>
        <v>1.2787839265220436E-2</v>
      </c>
      <c r="Q26" s="25">
        <f t="shared" si="7"/>
        <v>32671.344799999999</v>
      </c>
      <c r="R26" s="22">
        <f t="shared" si="8"/>
        <v>1.6352883307311356E-4</v>
      </c>
      <c r="U26"/>
      <c r="V26" s="47">
        <v>24000</v>
      </c>
      <c r="W26" s="47">
        <f t="shared" si="9"/>
        <v>1.1393866236679706E-2</v>
      </c>
    </row>
    <row r="27" spans="1:25" s="22" customFormat="1">
      <c r="A27" s="19" t="s">
        <v>137</v>
      </c>
      <c r="B27" s="90" t="s">
        <v>46</v>
      </c>
      <c r="C27" s="19">
        <v>48505.7163</v>
      </c>
      <c r="D27" s="19" t="s">
        <v>175</v>
      </c>
      <c r="E27" s="89">
        <f t="shared" si="1"/>
        <v>2303.0034733855923</v>
      </c>
      <c r="F27" s="22">
        <f t="shared" si="2"/>
        <v>2303</v>
      </c>
      <c r="G27" s="22">
        <f t="shared" si="3"/>
        <v>1.2439999991329387E-3</v>
      </c>
      <c r="J27" s="22">
        <f t="shared" si="4"/>
        <v>1.2439999991329387E-3</v>
      </c>
      <c r="O27" s="22">
        <f t="shared" ca="1" si="5"/>
        <v>-0.11260950565093907</v>
      </c>
      <c r="P27" s="24">
        <f t="shared" si="6"/>
        <v>-8.5906713883198826E-6</v>
      </c>
      <c r="Q27" s="25">
        <f t="shared" si="7"/>
        <v>33487.2163</v>
      </c>
      <c r="R27" s="22">
        <f t="shared" si="8"/>
        <v>1.5689833878768961E-6</v>
      </c>
      <c r="S27" s="22">
        <v>1</v>
      </c>
      <c r="T27" s="22">
        <f t="shared" ref="T27:T58" si="10">S27*R27</f>
        <v>1.5689833878768961E-6</v>
      </c>
      <c r="V27" s="47">
        <v>25000</v>
      </c>
      <c r="W27" s="47">
        <f t="shared" si="9"/>
        <v>1.7734874015478547E-2</v>
      </c>
    </row>
    <row r="28" spans="1:25" s="22" customFormat="1">
      <c r="A28" s="29" t="s">
        <v>41</v>
      </c>
      <c r="B28" s="30"/>
      <c r="C28" s="96">
        <v>49545.419500000004</v>
      </c>
      <c r="D28" s="96" t="s">
        <v>175</v>
      </c>
      <c r="E28" s="22">
        <f t="shared" si="1"/>
        <v>5205.9698117000607</v>
      </c>
      <c r="F28" s="22">
        <f t="shared" si="2"/>
        <v>5206</v>
      </c>
      <c r="G28" s="22">
        <f t="shared" si="3"/>
        <v>-1.0812000000441913E-2</v>
      </c>
      <c r="J28" s="22">
        <f t="shared" si="4"/>
        <v>-1.0812000000441913E-2</v>
      </c>
      <c r="P28" s="24">
        <f t="shared" si="6"/>
        <v>-1.2462197553064772E-2</v>
      </c>
      <c r="Q28" s="25">
        <f t="shared" si="7"/>
        <v>34526.919500000004</v>
      </c>
      <c r="R28" s="22">
        <f t="shared" si="8"/>
        <v>2.7231519626824761E-6</v>
      </c>
      <c r="S28" s="22">
        <v>1</v>
      </c>
      <c r="T28" s="22">
        <f t="shared" si="10"/>
        <v>2.7231519626824761E-6</v>
      </c>
      <c r="V28" s="47">
        <v>26000</v>
      </c>
      <c r="W28" s="47">
        <f t="shared" ref="W28:W34" si="11">+D$11+D$12*V28+D$13*V28^2</f>
        <v>2.458832628306315E-2</v>
      </c>
    </row>
    <row r="29" spans="1:25" s="22" customFormat="1">
      <c r="A29" s="32" t="s">
        <v>42</v>
      </c>
      <c r="B29" s="33"/>
      <c r="C29" s="32">
        <v>50585.481599999999</v>
      </c>
      <c r="D29" s="32">
        <v>8.9999999999999998E-4</v>
      </c>
      <c r="E29" s="22">
        <f t="shared" si="1"/>
        <v>8109.9382385132449</v>
      </c>
      <c r="F29" s="22">
        <f t="shared" si="2"/>
        <v>8110</v>
      </c>
      <c r="G29" s="22">
        <f t="shared" si="3"/>
        <v>-2.2120000001450535E-2</v>
      </c>
      <c r="J29" s="22">
        <f t="shared" si="4"/>
        <v>-2.2120000001450535E-2</v>
      </c>
      <c r="P29" s="24">
        <f t="shared" si="6"/>
        <v>-2.0599283351562532E-2</v>
      </c>
      <c r="Q29" s="25">
        <f t="shared" si="7"/>
        <v>35566.981599999999</v>
      </c>
      <c r="R29" s="22">
        <f t="shared" si="8"/>
        <v>2.3125791292465909E-6</v>
      </c>
      <c r="S29" s="22">
        <v>1</v>
      </c>
      <c r="T29" s="22">
        <f t="shared" si="10"/>
        <v>2.3125791292465909E-6</v>
      </c>
      <c r="V29" s="47">
        <v>27000</v>
      </c>
      <c r="W29" s="47">
        <f t="shared" si="11"/>
        <v>3.1954223039433488E-2</v>
      </c>
    </row>
    <row r="30" spans="1:25" s="22" customFormat="1">
      <c r="A30" s="32" t="s">
        <v>43</v>
      </c>
      <c r="B30" s="33"/>
      <c r="C30" s="31">
        <v>51294.440999999999</v>
      </c>
      <c r="D30" s="31">
        <v>1.5E-3</v>
      </c>
      <c r="E30" s="22">
        <f t="shared" si="1"/>
        <v>10089.431302910483</v>
      </c>
      <c r="F30" s="22">
        <f t="shared" si="2"/>
        <v>10089.5</v>
      </c>
      <c r="G30" s="22">
        <f t="shared" si="3"/>
        <v>-2.4604000005638227E-2</v>
      </c>
      <c r="J30" s="22">
        <f t="shared" si="4"/>
        <v>-2.4604000005638227E-2</v>
      </c>
      <c r="P30" s="24">
        <f t="shared" si="6"/>
        <v>-2.3669023578887699E-2</v>
      </c>
      <c r="Q30" s="25">
        <f t="shared" si="7"/>
        <v>36275.940999999999</v>
      </c>
      <c r="R30" s="22">
        <f t="shared" si="8"/>
        <v>8.7418091857918509E-7</v>
      </c>
      <c r="S30" s="22">
        <v>0.5</v>
      </c>
      <c r="T30" s="22">
        <f t="shared" si="10"/>
        <v>4.3709045928959255E-7</v>
      </c>
      <c r="V30" s="47">
        <v>28000</v>
      </c>
      <c r="W30" s="47">
        <f t="shared" si="11"/>
        <v>3.9832564284589561E-2</v>
      </c>
    </row>
    <row r="31" spans="1:25" s="22" customFormat="1">
      <c r="A31" s="32" t="s">
        <v>44</v>
      </c>
      <c r="B31" s="33"/>
      <c r="C31" s="31">
        <v>51679.455300000001</v>
      </c>
      <c r="D31" s="31">
        <v>5.9999999999999995E-4</v>
      </c>
      <c r="E31" s="22">
        <f t="shared" si="1"/>
        <v>11164.433815810042</v>
      </c>
      <c r="F31" s="22">
        <f t="shared" si="2"/>
        <v>11164.5</v>
      </c>
      <c r="G31" s="22">
        <f t="shared" si="3"/>
        <v>-2.3703999999270309E-2</v>
      </c>
      <c r="J31" s="22">
        <f t="shared" si="4"/>
        <v>-2.3703999999270309E-2</v>
      </c>
      <c r="P31" s="24">
        <f t="shared" si="6"/>
        <v>-2.4494768289072828E-2</v>
      </c>
      <c r="Q31" s="25">
        <f t="shared" si="7"/>
        <v>36660.955300000001</v>
      </c>
      <c r="R31" s="22">
        <f t="shared" si="8"/>
        <v>6.2531448815720149E-7</v>
      </c>
      <c r="S31" s="22">
        <v>1</v>
      </c>
      <c r="T31" s="22">
        <f t="shared" si="10"/>
        <v>6.2531448815720149E-7</v>
      </c>
      <c r="V31" s="47">
        <v>29000</v>
      </c>
      <c r="W31" s="47">
        <f t="shared" si="11"/>
        <v>4.8223350018531369E-2</v>
      </c>
    </row>
    <row r="32" spans="1:25" s="22" customFormat="1">
      <c r="A32" s="19" t="s">
        <v>138</v>
      </c>
      <c r="B32" s="90" t="s">
        <v>46</v>
      </c>
      <c r="C32" s="19">
        <v>52777.3698</v>
      </c>
      <c r="D32" s="19" t="s">
        <v>175</v>
      </c>
      <c r="E32" s="89">
        <f t="shared" si="1"/>
        <v>14229.932542607599</v>
      </c>
      <c r="F32" s="22">
        <f t="shared" si="2"/>
        <v>14230</v>
      </c>
      <c r="G32" s="22">
        <f t="shared" si="3"/>
        <v>-2.4160000000847504E-2</v>
      </c>
      <c r="J32" s="22">
        <f t="shared" si="4"/>
        <v>-2.4160000000847504E-2</v>
      </c>
      <c r="O32" s="22">
        <f t="shared" ref="O32:O39" ca="1" si="12">C$11+C$12*F32</f>
        <v>-4.427266275053876E-2</v>
      </c>
      <c r="P32" s="24">
        <f t="shared" si="6"/>
        <v>-2.3597332162658642E-2</v>
      </c>
      <c r="Q32" s="25">
        <f t="shared" si="7"/>
        <v>37758.8698</v>
      </c>
      <c r="R32" s="22">
        <f t="shared" si="8"/>
        <v>3.1659509613212673E-7</v>
      </c>
      <c r="S32" s="22">
        <v>1</v>
      </c>
      <c r="T32" s="22">
        <f t="shared" si="10"/>
        <v>3.1659509613212673E-7</v>
      </c>
      <c r="V32" s="47">
        <v>30000</v>
      </c>
      <c r="W32" s="47">
        <f t="shared" si="11"/>
        <v>5.712658024125894E-2</v>
      </c>
    </row>
    <row r="33" spans="1:34" s="22" customFormat="1">
      <c r="A33" s="19" t="s">
        <v>138</v>
      </c>
      <c r="B33" s="90" t="s">
        <v>46</v>
      </c>
      <c r="C33" s="19">
        <v>52797.425199999998</v>
      </c>
      <c r="D33" s="19" t="s">
        <v>175</v>
      </c>
      <c r="E33" s="89">
        <f t="shared" si="1"/>
        <v>14285.929437780591</v>
      </c>
      <c r="F33" s="22">
        <f t="shared" si="2"/>
        <v>14286</v>
      </c>
      <c r="G33" s="22">
        <f t="shared" si="3"/>
        <v>-2.5272000006225426E-2</v>
      </c>
      <c r="J33" s="22">
        <f t="shared" si="4"/>
        <v>-2.5272000006225426E-2</v>
      </c>
      <c r="O33" s="22">
        <f t="shared" ca="1" si="12"/>
        <v>-4.3951805602687466E-2</v>
      </c>
      <c r="P33" s="24">
        <f t="shared" si="6"/>
        <v>-2.3536149288477942E-2</v>
      </c>
      <c r="Q33" s="25">
        <f t="shared" si="7"/>
        <v>37778.925199999998</v>
      </c>
      <c r="R33" s="22">
        <f t="shared" si="8"/>
        <v>3.0131777143044538E-6</v>
      </c>
      <c r="S33" s="22">
        <v>1</v>
      </c>
      <c r="T33" s="22">
        <f t="shared" si="10"/>
        <v>3.0131777143044538E-6</v>
      </c>
      <c r="V33" s="47">
        <v>31000</v>
      </c>
      <c r="W33" s="47">
        <f t="shared" si="11"/>
        <v>6.6542254952772217E-2</v>
      </c>
      <c r="X33" s="47"/>
      <c r="Y33" s="47"/>
      <c r="AD33" s="22">
        <v>12</v>
      </c>
      <c r="AF33" s="22" t="s">
        <v>27</v>
      </c>
      <c r="AH33" s="22" t="s">
        <v>28</v>
      </c>
    </row>
    <row r="34" spans="1:34" s="22" customFormat="1">
      <c r="A34" s="19" t="s">
        <v>138</v>
      </c>
      <c r="B34" s="90" t="s">
        <v>46</v>
      </c>
      <c r="C34" s="19">
        <v>52803.516799999998</v>
      </c>
      <c r="D34" s="19" t="s">
        <v>175</v>
      </c>
      <c r="E34" s="89">
        <f t="shared" si="1"/>
        <v>14302.937858786197</v>
      </c>
      <c r="F34" s="22">
        <f t="shared" si="2"/>
        <v>14303</v>
      </c>
      <c r="G34" s="22">
        <f t="shared" si="3"/>
        <v>-2.2256000003835652E-2</v>
      </c>
      <c r="J34" s="22">
        <f t="shared" si="4"/>
        <v>-2.2256000003835652E-2</v>
      </c>
      <c r="O34" s="22">
        <f t="shared" ca="1" si="12"/>
        <v>-4.3854402539946893E-2</v>
      </c>
      <c r="P34" s="24">
        <f t="shared" si="6"/>
        <v>-2.3517257944153505E-2</v>
      </c>
      <c r="Q34" s="25">
        <f t="shared" si="7"/>
        <v>37785.016799999998</v>
      </c>
      <c r="R34" s="22">
        <f t="shared" si="8"/>
        <v>1.5907715920148332E-6</v>
      </c>
      <c r="S34" s="22">
        <v>1</v>
      </c>
      <c r="T34" s="22">
        <f t="shared" si="10"/>
        <v>1.5907715920148332E-6</v>
      </c>
      <c r="V34" s="47">
        <v>32000</v>
      </c>
      <c r="W34" s="47">
        <f t="shared" si="11"/>
        <v>7.6470374153071258E-2</v>
      </c>
      <c r="X34" s="47"/>
      <c r="Y34" s="47"/>
    </row>
    <row r="35" spans="1:34" s="22" customFormat="1">
      <c r="A35" s="19" t="s">
        <v>138</v>
      </c>
      <c r="B35" s="90" t="s">
        <v>46</v>
      </c>
      <c r="C35" s="19">
        <v>52821.421699999999</v>
      </c>
      <c r="D35" s="19" t="s">
        <v>175</v>
      </c>
      <c r="E35" s="89">
        <f t="shared" si="1"/>
        <v>14352.930320087547</v>
      </c>
      <c r="F35" s="22">
        <f t="shared" si="2"/>
        <v>14353</v>
      </c>
      <c r="G35" s="22">
        <f t="shared" si="3"/>
        <v>-2.4956000001111533E-2</v>
      </c>
      <c r="J35" s="22">
        <f t="shared" si="4"/>
        <v>-2.4956000001111533E-2</v>
      </c>
      <c r="O35" s="22">
        <f t="shared" ca="1" si="12"/>
        <v>-4.3567922943651097E-2</v>
      </c>
      <c r="P35" s="24">
        <f t="shared" si="6"/>
        <v>-2.346083682221E-2</v>
      </c>
      <c r="Q35" s="25">
        <f t="shared" si="7"/>
        <v>37802.921699999999</v>
      </c>
      <c r="R35" s="22">
        <f t="shared" si="8"/>
        <v>2.2355129315429384E-6</v>
      </c>
      <c r="S35" s="22">
        <v>1</v>
      </c>
      <c r="T35" s="22">
        <f t="shared" si="10"/>
        <v>2.2355129315429384E-6</v>
      </c>
      <c r="X35" s="47"/>
      <c r="Y35" s="47"/>
    </row>
    <row r="36" spans="1:34" s="22" customFormat="1">
      <c r="A36" s="19" t="s">
        <v>138</v>
      </c>
      <c r="B36" s="90" t="s">
        <v>46</v>
      </c>
      <c r="C36" s="19">
        <v>52845.417800000003</v>
      </c>
      <c r="D36" s="19" t="s">
        <v>175</v>
      </c>
      <c r="E36" s="89">
        <f t="shared" si="1"/>
        <v>14419.930085550268</v>
      </c>
      <c r="F36" s="22">
        <f t="shared" si="2"/>
        <v>14420</v>
      </c>
      <c r="G36" s="22">
        <f t="shared" si="3"/>
        <v>-2.5040000000444707E-2</v>
      </c>
      <c r="J36" s="22">
        <f t="shared" si="4"/>
        <v>-2.5040000000444707E-2</v>
      </c>
      <c r="O36" s="22">
        <f t="shared" ca="1" si="12"/>
        <v>-4.3184040284614714E-2</v>
      </c>
      <c r="P36" s="24">
        <f t="shared" si="6"/>
        <v>-2.3383223992631881E-2</v>
      </c>
      <c r="Q36" s="25">
        <f t="shared" si="7"/>
        <v>37826.917800000003</v>
      </c>
      <c r="R36" s="22">
        <f t="shared" si="8"/>
        <v>2.7449067400642035E-6</v>
      </c>
      <c r="S36" s="22">
        <v>1</v>
      </c>
      <c r="T36" s="22">
        <f t="shared" si="10"/>
        <v>2.7449067400642035E-6</v>
      </c>
      <c r="U36" s="47"/>
      <c r="X36" s="47"/>
      <c r="Y36" s="47"/>
    </row>
    <row r="37" spans="1:34" s="22" customFormat="1">
      <c r="A37" s="19" t="s">
        <v>138</v>
      </c>
      <c r="B37" s="90" t="s">
        <v>52</v>
      </c>
      <c r="C37" s="19">
        <v>52846.3105</v>
      </c>
      <c r="D37" s="19" t="s">
        <v>175</v>
      </c>
      <c r="E37" s="89">
        <f t="shared" si="1"/>
        <v>14422.422602693818</v>
      </c>
      <c r="F37" s="22">
        <f t="shared" si="2"/>
        <v>14422.5</v>
      </c>
      <c r="G37" s="22">
        <f t="shared" si="3"/>
        <v>-2.7720000005501788E-2</v>
      </c>
      <c r="J37" s="22">
        <f t="shared" si="4"/>
        <v>-2.7720000005501788E-2</v>
      </c>
      <c r="O37" s="22">
        <f t="shared" ca="1" si="12"/>
        <v>-4.3169716304799932E-2</v>
      </c>
      <c r="P37" s="24">
        <f t="shared" si="6"/>
        <v>-2.3380283472913266E-2</v>
      </c>
      <c r="Q37" s="25">
        <f t="shared" si="7"/>
        <v>37827.8105</v>
      </c>
      <c r="R37" s="22">
        <f t="shared" si="8"/>
        <v>1.8833139583222148E-5</v>
      </c>
      <c r="S37" s="22">
        <v>1</v>
      </c>
      <c r="T37" s="22">
        <f t="shared" si="10"/>
        <v>1.8833139583222148E-5</v>
      </c>
      <c r="X37" s="47"/>
      <c r="Y37" s="47"/>
      <c r="AC37" s="22" t="s">
        <v>29</v>
      </c>
      <c r="AD37" s="22">
        <v>6</v>
      </c>
      <c r="AF37" s="22" t="s">
        <v>27</v>
      </c>
      <c r="AH37" s="22" t="s">
        <v>28</v>
      </c>
    </row>
    <row r="38" spans="1:34" s="22" customFormat="1">
      <c r="A38" s="19" t="s">
        <v>138</v>
      </c>
      <c r="B38" s="90" t="s">
        <v>46</v>
      </c>
      <c r="C38" s="19">
        <v>52846.490299999998</v>
      </c>
      <c r="D38" s="19" t="s">
        <v>175</v>
      </c>
      <c r="E38" s="89">
        <f t="shared" si="1"/>
        <v>14422.924624181895</v>
      </c>
      <c r="F38" s="22">
        <f t="shared" si="2"/>
        <v>14423</v>
      </c>
      <c r="G38" s="22">
        <f t="shared" si="3"/>
        <v>-2.699600000778446E-2</v>
      </c>
      <c r="J38" s="22">
        <f t="shared" si="4"/>
        <v>-2.699600000778446E-2</v>
      </c>
      <c r="O38" s="22">
        <f t="shared" ca="1" si="12"/>
        <v>-4.3166851508836965E-2</v>
      </c>
      <c r="P38" s="24">
        <f t="shared" si="6"/>
        <v>-2.3379694984636178E-2</v>
      </c>
      <c r="Q38" s="25">
        <f t="shared" si="7"/>
        <v>37827.990299999998</v>
      </c>
      <c r="R38" s="22">
        <f t="shared" si="8"/>
        <v>1.3077662020447497E-5</v>
      </c>
      <c r="S38" s="22">
        <v>1</v>
      </c>
      <c r="T38" s="22">
        <f t="shared" si="10"/>
        <v>1.3077662020447497E-5</v>
      </c>
      <c r="X38" s="47"/>
      <c r="Y38" s="47"/>
    </row>
    <row r="39" spans="1:34" s="22" customFormat="1">
      <c r="A39" s="19" t="s">
        <v>138</v>
      </c>
      <c r="B39" s="90" t="s">
        <v>52</v>
      </c>
      <c r="C39" s="19">
        <v>52885.350700000003</v>
      </c>
      <c r="D39" s="19" t="s">
        <v>175</v>
      </c>
      <c r="E39" s="89">
        <f t="shared" si="1"/>
        <v>14531.427159418345</v>
      </c>
      <c r="F39" s="22">
        <f t="shared" si="2"/>
        <v>14531.5</v>
      </c>
      <c r="G39" s="22">
        <f t="shared" si="3"/>
        <v>-2.6087999998708256E-2</v>
      </c>
      <c r="J39" s="22">
        <f t="shared" si="4"/>
        <v>-2.6087999998708256E-2</v>
      </c>
      <c r="O39" s="22">
        <f t="shared" ca="1" si="12"/>
        <v>-4.2545190784875078E-2</v>
      </c>
      <c r="P39" s="24">
        <f t="shared" si="6"/>
        <v>-2.3248962816134033E-2</v>
      </c>
      <c r="Q39" s="25">
        <f t="shared" si="7"/>
        <v>37866.850700000003</v>
      </c>
      <c r="R39" s="22">
        <f t="shared" si="8"/>
        <v>8.0601321240389781E-6</v>
      </c>
      <c r="S39" s="22">
        <v>1</v>
      </c>
      <c r="T39" s="22">
        <f t="shared" si="10"/>
        <v>8.0601321240389781E-6</v>
      </c>
      <c r="U39" s="47"/>
      <c r="X39" s="47"/>
      <c r="Y39" s="47"/>
      <c r="AC39" s="22" t="s">
        <v>29</v>
      </c>
      <c r="AD39" s="22">
        <v>7</v>
      </c>
      <c r="AF39" s="22" t="s">
        <v>27</v>
      </c>
      <c r="AH39" s="22" t="s">
        <v>28</v>
      </c>
    </row>
    <row r="40" spans="1:34" s="22" customFormat="1">
      <c r="A40" s="32" t="s">
        <v>45</v>
      </c>
      <c r="B40" s="33" t="s">
        <v>46</v>
      </c>
      <c r="C40" s="29">
        <v>53118.864000000001</v>
      </c>
      <c r="D40" s="32">
        <v>2.9999999999999997E-4</v>
      </c>
      <c r="E40" s="22">
        <f t="shared" si="1"/>
        <v>15183.422122450796</v>
      </c>
      <c r="F40" s="22">
        <f t="shared" si="2"/>
        <v>15183.5</v>
      </c>
      <c r="G40" s="22">
        <f t="shared" si="3"/>
        <v>-2.789199999824632E-2</v>
      </c>
      <c r="J40" s="23"/>
      <c r="K40" s="22">
        <f>G40</f>
        <v>-2.789199999824632E-2</v>
      </c>
      <c r="P40" s="24">
        <f t="shared" si="6"/>
        <v>-2.2336318125349121E-2</v>
      </c>
      <c r="Q40" s="25">
        <f t="shared" si="7"/>
        <v>38100.364000000001</v>
      </c>
      <c r="R40" s="22">
        <f t="shared" si="8"/>
        <v>3.0865601072838526E-5</v>
      </c>
      <c r="S40" s="22">
        <v>1</v>
      </c>
      <c r="T40" s="22">
        <f t="shared" si="10"/>
        <v>3.0865601072838526E-5</v>
      </c>
      <c r="X40" s="47"/>
      <c r="Y40" s="47"/>
    </row>
    <row r="41" spans="1:34" s="22" customFormat="1">
      <c r="A41" s="34" t="s">
        <v>47</v>
      </c>
      <c r="B41" s="35"/>
      <c r="C41" s="19">
        <v>53137.497600000002</v>
      </c>
      <c r="D41" s="19">
        <v>4.0000000000000002E-4</v>
      </c>
      <c r="E41" s="22">
        <f t="shared" si="1"/>
        <v>15235.449194755296</v>
      </c>
      <c r="F41" s="22">
        <f t="shared" si="2"/>
        <v>15235.5</v>
      </c>
      <c r="G41" s="22">
        <f t="shared" si="3"/>
        <v>-1.8196000004536472E-2</v>
      </c>
      <c r="J41" s="22">
        <f>G41</f>
        <v>-1.8196000004536472E-2</v>
      </c>
      <c r="P41" s="24">
        <f t="shared" si="6"/>
        <v>-2.2254150728050918E-2</v>
      </c>
      <c r="Q41" s="25">
        <f t="shared" si="7"/>
        <v>38118.997600000002</v>
      </c>
      <c r="R41" s="22">
        <f t="shared" si="8"/>
        <v>1.6468587294760823E-5</v>
      </c>
      <c r="S41" s="22">
        <v>1</v>
      </c>
      <c r="T41" s="22">
        <f t="shared" si="10"/>
        <v>1.6468587294760823E-5</v>
      </c>
      <c r="V41" s="47"/>
      <c r="W41" s="47"/>
      <c r="X41" s="47"/>
      <c r="Y41" s="47"/>
      <c r="AC41" s="22" t="s">
        <v>29</v>
      </c>
      <c r="AD41" s="22">
        <v>10</v>
      </c>
      <c r="AF41" s="22" t="s">
        <v>27</v>
      </c>
      <c r="AH41" s="22" t="s">
        <v>28</v>
      </c>
    </row>
    <row r="42" spans="1:34" s="22" customFormat="1">
      <c r="A42" s="24" t="s">
        <v>152</v>
      </c>
      <c r="B42" s="134" t="s">
        <v>52</v>
      </c>
      <c r="C42" s="21">
        <v>53199.455199999997</v>
      </c>
      <c r="D42" s="21">
        <v>8.0000000000000004E-4</v>
      </c>
      <c r="E42" s="89">
        <f t="shared" si="1"/>
        <v>15408.44166722507</v>
      </c>
      <c r="F42" s="22">
        <f t="shared" si="2"/>
        <v>15408.5</v>
      </c>
      <c r="G42" s="22">
        <f t="shared" si="3"/>
        <v>-2.0892000007734168E-2</v>
      </c>
      <c r="K42" s="22">
        <f t="shared" ref="K42:K54" si="13">G42</f>
        <v>-2.0892000007734168E-2</v>
      </c>
      <c r="O42" s="22">
        <v>-2.3547477461949906E-2</v>
      </c>
      <c r="P42" s="24">
        <f t="shared" si="6"/>
        <v>-2.1970812666945776E-2</v>
      </c>
      <c r="Q42" s="25">
        <f t="shared" si="7"/>
        <v>38180.955199999997</v>
      </c>
      <c r="R42" s="22">
        <f t="shared" si="8"/>
        <v>1.1638367536752197E-6</v>
      </c>
      <c r="S42" s="22">
        <v>1</v>
      </c>
      <c r="T42" s="22">
        <f t="shared" si="10"/>
        <v>1.1638367536752197E-6</v>
      </c>
    </row>
    <row r="43" spans="1:34" s="22" customFormat="1">
      <c r="A43" s="24" t="s">
        <v>152</v>
      </c>
      <c r="B43" s="134" t="s">
        <v>46</v>
      </c>
      <c r="C43" s="21">
        <v>53206.437100000003</v>
      </c>
      <c r="D43" s="21">
        <v>6.9999999999999999E-4</v>
      </c>
      <c r="E43" s="89">
        <f t="shared" si="1"/>
        <v>15427.935904308782</v>
      </c>
      <c r="F43" s="22">
        <f t="shared" si="2"/>
        <v>15428</v>
      </c>
      <c r="G43" s="22">
        <f t="shared" si="3"/>
        <v>-2.295600000070408E-2</v>
      </c>
      <c r="J43" s="23"/>
      <c r="K43" s="22">
        <f t="shared" si="13"/>
        <v>-2.295600000070408E-2</v>
      </c>
      <c r="O43" s="22">
        <f ca="1">C$11+C$12*F43</f>
        <v>-3.7408611623291371E-2</v>
      </c>
      <c r="P43" s="24">
        <f t="shared" si="6"/>
        <v>-2.1937913923611781E-2</v>
      </c>
      <c r="Q43" s="25">
        <f t="shared" si="7"/>
        <v>38187.937100000003</v>
      </c>
      <c r="R43" s="22">
        <f t="shared" si="8"/>
        <v>1.0364992603691869E-6</v>
      </c>
      <c r="S43" s="22">
        <v>1</v>
      </c>
      <c r="T43" s="22">
        <f t="shared" si="10"/>
        <v>1.0364992603691869E-6</v>
      </c>
    </row>
    <row r="44" spans="1:34" s="22" customFormat="1">
      <c r="A44" s="24" t="s">
        <v>152</v>
      </c>
      <c r="B44" s="134" t="s">
        <v>52</v>
      </c>
      <c r="C44" s="21">
        <v>53237.419800000003</v>
      </c>
      <c r="D44" s="21">
        <v>1.2999999999999999E-3</v>
      </c>
      <c r="E44" s="89">
        <f t="shared" si="1"/>
        <v>15514.443029775066</v>
      </c>
      <c r="F44" s="22">
        <f t="shared" si="2"/>
        <v>15514.5</v>
      </c>
      <c r="G44" s="22">
        <f t="shared" si="3"/>
        <v>-2.0404000002599787E-2</v>
      </c>
      <c r="J44" s="23"/>
      <c r="K44" s="22">
        <f t="shared" si="13"/>
        <v>-2.0404000002599787E-2</v>
      </c>
      <c r="O44" s="22">
        <f ca="1">C$11+C$12*F44</f>
        <v>-3.6913001921699648E-2</v>
      </c>
      <c r="P44" s="24">
        <f t="shared" si="6"/>
        <v>-2.178962917065342E-2</v>
      </c>
      <c r="Q44" s="25">
        <f t="shared" si="7"/>
        <v>38218.919800000003</v>
      </c>
      <c r="R44" s="22">
        <f t="shared" si="8"/>
        <v>1.9199681913610026E-6</v>
      </c>
      <c r="S44" s="22">
        <v>0.5</v>
      </c>
      <c r="T44" s="22">
        <f t="shared" si="10"/>
        <v>9.5998409568050132E-7</v>
      </c>
    </row>
    <row r="45" spans="1:34" s="22" customFormat="1">
      <c r="A45" s="24" t="s">
        <v>152</v>
      </c>
      <c r="B45" s="134" t="s">
        <v>52</v>
      </c>
      <c r="C45" s="21">
        <v>53241.361900000004</v>
      </c>
      <c r="D45" s="21">
        <v>1.1999999999999999E-3</v>
      </c>
      <c r="E45" s="89">
        <f t="shared" si="1"/>
        <v>15525.449809019634</v>
      </c>
      <c r="F45" s="22">
        <f t="shared" si="2"/>
        <v>15525.5</v>
      </c>
      <c r="G45" s="22">
        <f t="shared" si="3"/>
        <v>-1.7976000002818182E-2</v>
      </c>
      <c r="J45" s="23"/>
      <c r="K45" s="22">
        <f t="shared" si="13"/>
        <v>-1.7976000002818182E-2</v>
      </c>
      <c r="O45" s="22">
        <f ca="1">C$11+C$12*F45</f>
        <v>-3.6849976410514559E-2</v>
      </c>
      <c r="P45" s="24">
        <f t="shared" si="6"/>
        <v>-2.1770497351688893E-2</v>
      </c>
      <c r="Q45" s="25">
        <f t="shared" si="7"/>
        <v>38222.861900000004</v>
      </c>
      <c r="R45" s="22">
        <f t="shared" si="8"/>
        <v>1.4398210130586854E-5</v>
      </c>
      <c r="S45" s="22">
        <v>0.5</v>
      </c>
      <c r="T45" s="22">
        <f t="shared" si="10"/>
        <v>7.1991050652934269E-6</v>
      </c>
    </row>
    <row r="46" spans="1:34" s="22" customFormat="1">
      <c r="A46" s="24" t="s">
        <v>152</v>
      </c>
      <c r="B46" s="134" t="s">
        <v>46</v>
      </c>
      <c r="C46" s="21">
        <v>53257.296499999997</v>
      </c>
      <c r="D46" s="21">
        <v>1.1999999999999999E-3</v>
      </c>
      <c r="E46" s="89">
        <f t="shared" si="1"/>
        <v>15569.940974781637</v>
      </c>
      <c r="F46" s="22">
        <f t="shared" si="2"/>
        <v>15570</v>
      </c>
      <c r="G46" s="22">
        <f t="shared" si="3"/>
        <v>-2.1140000004379544E-2</v>
      </c>
      <c r="J46" s="23"/>
      <c r="K46" s="22">
        <f t="shared" si="13"/>
        <v>-2.1140000004379544E-2</v>
      </c>
      <c r="O46" s="22">
        <f ca="1">C$11+C$12*F46</f>
        <v>-3.6595009569811307E-2</v>
      </c>
      <c r="P46" s="24">
        <f t="shared" si="6"/>
        <v>-2.1692467642807925E-2</v>
      </c>
      <c r="Q46" s="25">
        <f t="shared" si="7"/>
        <v>38238.796499999997</v>
      </c>
      <c r="R46" s="22">
        <f t="shared" si="8"/>
        <v>3.0522049151063181E-7</v>
      </c>
      <c r="S46" s="22">
        <v>0.5</v>
      </c>
      <c r="T46" s="22">
        <f t="shared" si="10"/>
        <v>1.5261024575531591E-7</v>
      </c>
    </row>
    <row r="47" spans="1:34" s="22" customFormat="1">
      <c r="A47" s="40" t="s">
        <v>56</v>
      </c>
      <c r="B47" s="35" t="s">
        <v>46</v>
      </c>
      <c r="C47" s="40">
        <v>53462.516000000003</v>
      </c>
      <c r="D47" s="40">
        <v>1E-4</v>
      </c>
      <c r="E47" s="22">
        <f t="shared" si="1"/>
        <v>16142.936518573119</v>
      </c>
      <c r="F47" s="22">
        <f t="shared" si="2"/>
        <v>16143</v>
      </c>
      <c r="G47" s="22">
        <f t="shared" si="3"/>
        <v>-2.273599999898579E-2</v>
      </c>
      <c r="J47" s="23"/>
      <c r="K47" s="22">
        <f t="shared" si="13"/>
        <v>-2.273599999898579E-2</v>
      </c>
      <c r="P47" s="24">
        <f t="shared" si="6"/>
        <v>-2.0597067072499781E-2</v>
      </c>
      <c r="Q47" s="25">
        <f t="shared" si="7"/>
        <v>38444.016000000003</v>
      </c>
      <c r="R47" s="22">
        <f t="shared" si="8"/>
        <v>4.5750340640060031E-6</v>
      </c>
      <c r="S47" s="22">
        <v>1</v>
      </c>
      <c r="T47" s="22">
        <f t="shared" si="10"/>
        <v>4.5750340640060031E-6</v>
      </c>
    </row>
    <row r="48" spans="1:34" s="22" customFormat="1">
      <c r="A48" s="24" t="s">
        <v>152</v>
      </c>
      <c r="B48" s="134" t="s">
        <v>46</v>
      </c>
      <c r="C48" s="21">
        <v>53533.429799999998</v>
      </c>
      <c r="D48" s="21">
        <v>1.5E-3</v>
      </c>
      <c r="E48" s="89">
        <f t="shared" si="1"/>
        <v>16340.935692108364</v>
      </c>
      <c r="F48" s="22">
        <f t="shared" si="2"/>
        <v>16341</v>
      </c>
      <c r="G48" s="22">
        <f t="shared" si="3"/>
        <v>-2.3032000004604924E-2</v>
      </c>
      <c r="J48" s="23"/>
      <c r="K48" s="22">
        <f t="shared" si="13"/>
        <v>-2.3032000004604924E-2</v>
      </c>
      <c r="O48" s="22">
        <f ca="1">C$11+C$12*F48</f>
        <v>-3.2177494194930059E-2</v>
      </c>
      <c r="P48" s="24">
        <f t="shared" si="6"/>
        <v>-2.0179437316799345E-2</v>
      </c>
      <c r="Q48" s="25">
        <f t="shared" si="7"/>
        <v>38514.929799999998</v>
      </c>
      <c r="R48" s="22">
        <f t="shared" si="8"/>
        <v>8.1371138878605902E-6</v>
      </c>
      <c r="S48" s="22">
        <v>0.5</v>
      </c>
      <c r="T48" s="22">
        <f t="shared" si="10"/>
        <v>4.0685569439302951E-6</v>
      </c>
      <c r="AC48" s="22" t="s">
        <v>29</v>
      </c>
      <c r="AD48" s="22">
        <v>8</v>
      </c>
      <c r="AF48" s="22" t="s">
        <v>30</v>
      </c>
      <c r="AH48" s="22" t="s">
        <v>28</v>
      </c>
    </row>
    <row r="49" spans="1:23" s="22" customFormat="1">
      <c r="A49" s="24" t="s">
        <v>152</v>
      </c>
      <c r="B49" s="134" t="s">
        <v>52</v>
      </c>
      <c r="C49" s="21">
        <v>53549.370699999999</v>
      </c>
      <c r="D49" s="21">
        <v>1.6000000000000001E-3</v>
      </c>
      <c r="E49" s="89">
        <f t="shared" si="1"/>
        <v>16385.444448167247</v>
      </c>
      <c r="F49" s="22">
        <f t="shared" si="2"/>
        <v>16385.5</v>
      </c>
      <c r="G49" s="22">
        <f t="shared" si="3"/>
        <v>-1.9896000005246606E-2</v>
      </c>
      <c r="J49" s="23"/>
      <c r="K49" s="22">
        <f t="shared" si="13"/>
        <v>-1.9896000005246606E-2</v>
      </c>
      <c r="O49" s="22">
        <f ca="1">C$11+C$12*F49</f>
        <v>-3.1922527354226793E-2</v>
      </c>
      <c r="P49" s="24">
        <f t="shared" si="6"/>
        <v>-2.0082811125531466E-2</v>
      </c>
      <c r="Q49" s="25">
        <f t="shared" si="7"/>
        <v>38530.870699999999</v>
      </c>
      <c r="R49" s="22">
        <f t="shared" si="8"/>
        <v>3.4898394662084606E-8</v>
      </c>
      <c r="S49" s="22">
        <v>0.5</v>
      </c>
      <c r="T49" s="22">
        <f t="shared" si="10"/>
        <v>1.7449197331042303E-8</v>
      </c>
    </row>
    <row r="50" spans="1:23" s="22" customFormat="1">
      <c r="A50" s="24" t="s">
        <v>152</v>
      </c>
      <c r="B50" s="134" t="s">
        <v>46</v>
      </c>
      <c r="C50" s="21">
        <v>53557.427100000001</v>
      </c>
      <c r="D50" s="21">
        <v>8.0000000000000004E-4</v>
      </c>
      <c r="E50" s="89">
        <f t="shared" si="1"/>
        <v>16407.938808103812</v>
      </c>
      <c r="F50" s="22">
        <f t="shared" si="2"/>
        <v>16408</v>
      </c>
      <c r="G50" s="22">
        <f t="shared" si="3"/>
        <v>-2.1916000005148817E-2</v>
      </c>
      <c r="J50" s="23"/>
      <c r="K50" s="22">
        <f t="shared" si="13"/>
        <v>-2.1916000005148817E-2</v>
      </c>
      <c r="O50" s="22">
        <f ca="1">C$11+C$12*F50</f>
        <v>-3.179361153589369E-2</v>
      </c>
      <c r="P50" s="24">
        <f t="shared" si="6"/>
        <v>-2.0033568931092927E-2</v>
      </c>
      <c r="Q50" s="25">
        <f t="shared" si="7"/>
        <v>38538.927100000001</v>
      </c>
      <c r="R50" s="22">
        <f t="shared" si="8"/>
        <v>3.5435467485712125E-6</v>
      </c>
      <c r="S50" s="22">
        <v>1</v>
      </c>
      <c r="T50" s="22">
        <f t="shared" si="10"/>
        <v>3.5435467485712125E-6</v>
      </c>
    </row>
    <row r="51" spans="1:23" s="22" customFormat="1">
      <c r="A51" s="24" t="s">
        <v>152</v>
      </c>
      <c r="B51" s="134" t="s">
        <v>46</v>
      </c>
      <c r="C51" s="21">
        <v>53567.4539</v>
      </c>
      <c r="D51" s="21">
        <v>1E-3</v>
      </c>
      <c r="E51" s="89">
        <f t="shared" si="1"/>
        <v>16435.93474279076</v>
      </c>
      <c r="F51" s="22">
        <f t="shared" si="2"/>
        <v>16436</v>
      </c>
      <c r="G51" s="22">
        <f t="shared" si="3"/>
        <v>-2.337200000329176E-2</v>
      </c>
      <c r="J51" s="23"/>
      <c r="K51" s="22">
        <f t="shared" si="13"/>
        <v>-2.337200000329176E-2</v>
      </c>
      <c r="O51" s="22">
        <f ca="1">C$11+C$12*F51</f>
        <v>-3.1633182961968029E-2</v>
      </c>
      <c r="P51" s="24">
        <f t="shared" si="6"/>
        <v>-1.9971927457538077E-2</v>
      </c>
      <c r="Q51" s="25">
        <f t="shared" si="7"/>
        <v>38548.9539</v>
      </c>
      <c r="R51" s="22">
        <f t="shared" si="8"/>
        <v>1.1560493316387927E-5</v>
      </c>
      <c r="S51" s="22">
        <v>0.5</v>
      </c>
      <c r="T51" s="22">
        <f t="shared" si="10"/>
        <v>5.7802466581939636E-6</v>
      </c>
    </row>
    <row r="52" spans="1:23" s="22" customFormat="1">
      <c r="A52" s="36" t="s">
        <v>48</v>
      </c>
      <c r="B52" s="37"/>
      <c r="C52" s="38">
        <v>53573.903200000001</v>
      </c>
      <c r="D52" s="39">
        <v>8.9999999999999998E-4</v>
      </c>
      <c r="E52" s="22">
        <f t="shared" si="1"/>
        <v>16453.941901762373</v>
      </c>
      <c r="F52" s="22">
        <f t="shared" si="2"/>
        <v>16454</v>
      </c>
      <c r="G52" s="22">
        <f t="shared" si="3"/>
        <v>-2.0808000001125038E-2</v>
      </c>
      <c r="J52" s="23"/>
      <c r="K52" s="22">
        <f t="shared" si="13"/>
        <v>-2.0808000001125038E-2</v>
      </c>
      <c r="P52" s="24">
        <f t="shared" si="6"/>
        <v>-1.9932088643948742E-2</v>
      </c>
      <c r="Q52" s="25">
        <f t="shared" si="7"/>
        <v>38555.403200000001</v>
      </c>
      <c r="R52" s="22">
        <f t="shared" si="8"/>
        <v>7.6722070563042002E-7</v>
      </c>
      <c r="S52" s="22">
        <v>1</v>
      </c>
      <c r="T52" s="22">
        <f t="shared" si="10"/>
        <v>7.6722070563042002E-7</v>
      </c>
      <c r="U52"/>
    </row>
    <row r="53" spans="1:23" s="22" customFormat="1">
      <c r="A53" s="24" t="s">
        <v>152</v>
      </c>
      <c r="B53" s="134" t="s">
        <v>52</v>
      </c>
      <c r="C53" s="21">
        <v>53578.383099999999</v>
      </c>
      <c r="D53" s="21">
        <v>1.1000000000000001E-3</v>
      </c>
      <c r="E53" s="89">
        <f t="shared" ref="E53:E84" si="14">+(C53-C$7)/C$8</f>
        <v>16466.450278094206</v>
      </c>
      <c r="F53" s="22">
        <f t="shared" ref="F53:F84" si="15">ROUND(2*E53,0)/2</f>
        <v>16466.5</v>
      </c>
      <c r="G53" s="22">
        <f t="shared" ref="G53:G84" si="16">+C53-(C$7+F53*C$8)</f>
        <v>-1.7808000004151836E-2</v>
      </c>
      <c r="J53" s="23"/>
      <c r="K53" s="22">
        <f t="shared" si="13"/>
        <v>-1.7808000004151836E-2</v>
      </c>
      <c r="O53" s="22">
        <f ca="1">C$11+C$12*F53</f>
        <v>-3.14584304082276E-2</v>
      </c>
      <c r="P53" s="24">
        <f t="shared" ref="P53:P84" si="17">D$11+D$12*F53+D$13*F53^2</f>
        <v>-1.9904325116447699E-2</v>
      </c>
      <c r="Q53" s="25">
        <f t="shared" ref="Q53:Q84" si="18">+C53-15018.5</f>
        <v>38559.883099999999</v>
      </c>
      <c r="R53" s="22">
        <f t="shared" ref="R53:R84" si="19">+(P53-G53)^2</f>
        <v>4.3945789764422632E-6</v>
      </c>
      <c r="S53" s="22">
        <v>0.5</v>
      </c>
      <c r="T53" s="22">
        <f t="shared" si="10"/>
        <v>2.1972894882211316E-6</v>
      </c>
      <c r="U53"/>
    </row>
    <row r="54" spans="1:23" s="22" customFormat="1">
      <c r="A54" s="34" t="s">
        <v>49</v>
      </c>
      <c r="B54" s="35" t="s">
        <v>46</v>
      </c>
      <c r="C54" s="40">
        <v>53629.599300000002</v>
      </c>
      <c r="D54" s="40">
        <v>2.0000000000000001E-4</v>
      </c>
      <c r="E54" s="22">
        <f t="shared" si="14"/>
        <v>16609.451573633534</v>
      </c>
      <c r="F54" s="22">
        <f t="shared" si="15"/>
        <v>16609.5</v>
      </c>
      <c r="G54" s="22">
        <f t="shared" si="16"/>
        <v>-1.7343999999866355E-2</v>
      </c>
      <c r="J54" s="23"/>
      <c r="K54" s="22">
        <f t="shared" si="13"/>
        <v>-1.7343999999866355E-2</v>
      </c>
      <c r="P54" s="24">
        <f t="shared" si="17"/>
        <v>-1.9581012875898279E-2</v>
      </c>
      <c r="Q54" s="25">
        <f t="shared" si="18"/>
        <v>38611.099300000002</v>
      </c>
      <c r="R54" s="22">
        <f t="shared" si="19"/>
        <v>5.004226607532621E-6</v>
      </c>
      <c r="S54" s="22">
        <v>1</v>
      </c>
      <c r="T54" s="22">
        <f t="shared" si="10"/>
        <v>5.004226607532621E-6</v>
      </c>
      <c r="U54"/>
    </row>
    <row r="55" spans="1:23" s="22" customFormat="1">
      <c r="A55" s="18" t="s">
        <v>50</v>
      </c>
      <c r="B55" s="35"/>
      <c r="C55" s="19">
        <v>53860.422700000003</v>
      </c>
      <c r="D55" s="19">
        <v>3.2000000000000002E-3</v>
      </c>
      <c r="E55" s="22">
        <f t="shared" si="14"/>
        <v>17253.936038330092</v>
      </c>
      <c r="F55" s="22">
        <f t="shared" si="15"/>
        <v>17254</v>
      </c>
      <c r="G55" s="22">
        <f t="shared" si="16"/>
        <v>-2.2907999999006279E-2</v>
      </c>
      <c r="J55" s="22">
        <f>G55</f>
        <v>-2.2907999999006279E-2</v>
      </c>
      <c r="P55" s="24">
        <f t="shared" si="17"/>
        <v>-1.7993802869914269E-2</v>
      </c>
      <c r="Q55" s="25">
        <f t="shared" si="18"/>
        <v>38841.922700000003</v>
      </c>
      <c r="R55" s="22">
        <f t="shared" si="19"/>
        <v>2.4149333423576152E-5</v>
      </c>
      <c r="S55" s="22">
        <v>0.2</v>
      </c>
      <c r="T55" s="22">
        <f t="shared" si="10"/>
        <v>4.8298666847152304E-6</v>
      </c>
    </row>
    <row r="56" spans="1:23" s="22" customFormat="1">
      <c r="A56" s="18" t="s">
        <v>50</v>
      </c>
      <c r="B56" s="35"/>
      <c r="C56" s="19">
        <v>53933.492100000003</v>
      </c>
      <c r="D56" s="19">
        <v>2.2000000000000001E-3</v>
      </c>
      <c r="E56" s="22">
        <f t="shared" si="14"/>
        <v>17457.953885501127</v>
      </c>
      <c r="F56" s="22">
        <f t="shared" si="15"/>
        <v>17458</v>
      </c>
      <c r="G56" s="22">
        <f t="shared" si="16"/>
        <v>-1.6516000003321096E-2</v>
      </c>
      <c r="J56" s="22">
        <f>G56</f>
        <v>-1.6516000003321096E-2</v>
      </c>
      <c r="P56" s="24">
        <f t="shared" si="17"/>
        <v>-1.7447061582327908E-2</v>
      </c>
      <c r="Q56" s="25">
        <f t="shared" si="18"/>
        <v>38914.992100000003</v>
      </c>
      <c r="R56" s="22">
        <f t="shared" si="19"/>
        <v>8.6687566390265732E-7</v>
      </c>
      <c r="S56" s="22">
        <v>0.2</v>
      </c>
      <c r="T56" s="22">
        <f t="shared" si="10"/>
        <v>1.7337513278053147E-7</v>
      </c>
    </row>
    <row r="57" spans="1:23" s="22" customFormat="1">
      <c r="A57" s="32" t="s">
        <v>51</v>
      </c>
      <c r="B57" s="41" t="s">
        <v>52</v>
      </c>
      <c r="C57" s="42">
        <v>53944.412300000004</v>
      </c>
      <c r="D57" s="43">
        <v>1E-4</v>
      </c>
      <c r="E57" s="22">
        <f t="shared" si="14"/>
        <v>17488.444291809064</v>
      </c>
      <c r="F57" s="22">
        <f t="shared" si="15"/>
        <v>17488.5</v>
      </c>
      <c r="G57" s="22">
        <f t="shared" si="16"/>
        <v>-1.9952000002376735E-2</v>
      </c>
      <c r="J57" s="23"/>
      <c r="K57" s="22">
        <f>G57</f>
        <v>-1.9952000002376735E-2</v>
      </c>
      <c r="P57" s="24">
        <f t="shared" si="17"/>
        <v>-1.7363485834077583E-2</v>
      </c>
      <c r="Q57" s="25">
        <f t="shared" si="18"/>
        <v>38925.912300000004</v>
      </c>
      <c r="R57" s="22">
        <f t="shared" si="19"/>
        <v>6.7004055994854531E-6</v>
      </c>
      <c r="S57" s="22">
        <v>1</v>
      </c>
      <c r="T57" s="22">
        <f t="shared" si="10"/>
        <v>6.7004055994854531E-6</v>
      </c>
    </row>
    <row r="58" spans="1:23" s="22" customFormat="1">
      <c r="A58" s="32" t="s">
        <v>51</v>
      </c>
      <c r="B58" s="41" t="s">
        <v>52</v>
      </c>
      <c r="C58" s="42">
        <v>53945.491399999999</v>
      </c>
      <c r="D58" s="43">
        <v>2.0000000000000001E-4</v>
      </c>
      <c r="E58" s="22">
        <f t="shared" si="14"/>
        <v>17491.457258370734</v>
      </c>
      <c r="F58" s="22">
        <f t="shared" si="15"/>
        <v>17491.5</v>
      </c>
      <c r="G58" s="22">
        <f t="shared" si="16"/>
        <v>-1.530800000182353E-2</v>
      </c>
      <c r="J58" s="23"/>
      <c r="K58" s="22">
        <f>G58</f>
        <v>-1.530800000182353E-2</v>
      </c>
      <c r="P58" s="24">
        <f t="shared" si="17"/>
        <v>-1.7355239518340351E-2</v>
      </c>
      <c r="Q58" s="25">
        <f t="shared" si="18"/>
        <v>38926.991399999999</v>
      </c>
      <c r="R58" s="22">
        <f t="shared" si="19"/>
        <v>4.1911896379880294E-6</v>
      </c>
      <c r="S58" s="22">
        <v>1</v>
      </c>
      <c r="T58" s="22">
        <f t="shared" si="10"/>
        <v>4.1911896379880294E-6</v>
      </c>
      <c r="V58" s="47"/>
      <c r="W58" s="47"/>
    </row>
    <row r="59" spans="1:23" s="22" customFormat="1">
      <c r="A59" s="32" t="s">
        <v>51</v>
      </c>
      <c r="B59" s="33" t="s">
        <v>46</v>
      </c>
      <c r="C59" s="29">
        <v>53947.461300000003</v>
      </c>
      <c r="D59" s="29">
        <v>6.9999999999999999E-4</v>
      </c>
      <c r="E59" s="89">
        <f t="shared" si="14"/>
        <v>17496.957437065823</v>
      </c>
      <c r="F59" s="22">
        <f t="shared" si="15"/>
        <v>17497</v>
      </c>
      <c r="G59" s="22">
        <f t="shared" si="16"/>
        <v>-1.5244000001985114E-2</v>
      </c>
      <c r="J59" s="23"/>
      <c r="K59" s="22">
        <f>G59</f>
        <v>-1.5244000001985114E-2</v>
      </c>
      <c r="P59" s="24">
        <f t="shared" si="17"/>
        <v>-1.7340109294432166E-2</v>
      </c>
      <c r="Q59" s="25">
        <f t="shared" si="18"/>
        <v>38928.961300000003</v>
      </c>
      <c r="R59" s="22">
        <f t="shared" si="19"/>
        <v>4.3936741658828787E-6</v>
      </c>
      <c r="S59" s="22">
        <v>1</v>
      </c>
      <c r="T59" s="22">
        <f t="shared" ref="T59:T90" si="20">S59*R59</f>
        <v>4.3936741658828787E-6</v>
      </c>
    </row>
    <row r="60" spans="1:23" s="22" customFormat="1">
      <c r="A60" s="32" t="s">
        <v>51</v>
      </c>
      <c r="B60" s="33" t="s">
        <v>52</v>
      </c>
      <c r="C60" s="29">
        <v>53963.398699999998</v>
      </c>
      <c r="D60" s="29">
        <v>4.0000000000000002E-4</v>
      </c>
      <c r="E60" s="89">
        <f t="shared" si="14"/>
        <v>17541.456420737548</v>
      </c>
      <c r="F60" s="22">
        <f t="shared" si="15"/>
        <v>17541.5</v>
      </c>
      <c r="G60" s="22">
        <f t="shared" si="16"/>
        <v>-1.5608000008796807E-2</v>
      </c>
      <c r="J60" s="23"/>
      <c r="K60" s="22">
        <f>G60</f>
        <v>-1.5608000008796807E-2</v>
      </c>
      <c r="P60" s="24">
        <f t="shared" si="17"/>
        <v>-1.7217121933772173E-2</v>
      </c>
      <c r="Q60" s="25">
        <f t="shared" si="18"/>
        <v>38944.898699999998</v>
      </c>
      <c r="R60" s="22">
        <f t="shared" si="19"/>
        <v>2.589273369436425E-6</v>
      </c>
      <c r="S60" s="22">
        <v>1</v>
      </c>
      <c r="T60" s="22">
        <f t="shared" si="20"/>
        <v>2.589273369436425E-6</v>
      </c>
    </row>
    <row r="61" spans="1:23" s="22" customFormat="1">
      <c r="A61" s="32" t="s">
        <v>176</v>
      </c>
      <c r="B61" s="30" t="s">
        <v>52</v>
      </c>
      <c r="C61" s="32">
        <v>54195.484199999999</v>
      </c>
      <c r="D61" s="32">
        <v>2.9999999999999997E-4</v>
      </c>
      <c r="E61" s="89">
        <f t="shared" si="14"/>
        <v>18189.46480823783</v>
      </c>
      <c r="F61" s="22">
        <f t="shared" si="15"/>
        <v>18189.5</v>
      </c>
      <c r="G61" s="22">
        <f t="shared" si="16"/>
        <v>-1.2604000003193505E-2</v>
      </c>
      <c r="J61" s="23"/>
      <c r="K61" s="22">
        <f>G61</f>
        <v>-1.2604000003193505E-2</v>
      </c>
      <c r="O61" s="22">
        <f ca="1">C$11+C$12*F61</f>
        <v>-2.1586343519874304E-2</v>
      </c>
      <c r="P61" s="24">
        <f t="shared" si="17"/>
        <v>-1.5311227691740648E-2</v>
      </c>
      <c r="Q61" s="25">
        <f t="shared" si="18"/>
        <v>39176.984199999999</v>
      </c>
      <c r="R61" s="22">
        <f t="shared" si="19"/>
        <v>7.3290817576363035E-6</v>
      </c>
      <c r="S61" s="22">
        <v>1</v>
      </c>
      <c r="T61" s="22">
        <f t="shared" si="20"/>
        <v>7.3290817576363035E-6</v>
      </c>
    </row>
    <row r="62" spans="1:23" s="22" customFormat="1">
      <c r="A62" s="19" t="s">
        <v>53</v>
      </c>
      <c r="B62" s="90" t="s">
        <v>52</v>
      </c>
      <c r="C62" s="19">
        <v>54204.434200000003</v>
      </c>
      <c r="D62" s="19">
        <v>1.9E-3</v>
      </c>
      <c r="E62" s="89">
        <f t="shared" si="14"/>
        <v>18214.454198217514</v>
      </c>
      <c r="F62" s="22">
        <f t="shared" si="15"/>
        <v>18214.5</v>
      </c>
      <c r="G62" s="22">
        <f t="shared" si="16"/>
        <v>-1.640400000178488E-2</v>
      </c>
      <c r="J62" s="22">
        <f>G62</f>
        <v>-1.640400000178488E-2</v>
      </c>
      <c r="P62" s="24">
        <f t="shared" si="17"/>
        <v>-1.5233386882030006E-2</v>
      </c>
      <c r="Q62" s="25">
        <f t="shared" si="18"/>
        <v>39185.934200000003</v>
      </c>
      <c r="R62" s="22">
        <f t="shared" si="19"/>
        <v>1.370335076142238E-6</v>
      </c>
      <c r="S62" s="22">
        <v>0.5</v>
      </c>
      <c r="T62" s="22">
        <f t="shared" si="20"/>
        <v>6.8516753807111901E-7</v>
      </c>
      <c r="U62" s="47"/>
    </row>
    <row r="63" spans="1:23" s="22" customFormat="1">
      <c r="A63" s="19" t="s">
        <v>53</v>
      </c>
      <c r="B63" s="35"/>
      <c r="C63" s="19">
        <v>54204.611599999997</v>
      </c>
      <c r="D63" s="19">
        <v>1.4E-3</v>
      </c>
      <c r="E63" s="89">
        <f t="shared" si="14"/>
        <v>18214.949518640111</v>
      </c>
      <c r="F63" s="22">
        <f t="shared" si="15"/>
        <v>18215</v>
      </c>
      <c r="G63" s="22">
        <f t="shared" si="16"/>
        <v>-1.808000000892207E-2</v>
      </c>
      <c r="J63" s="22">
        <f>G63</f>
        <v>-1.808000000892207E-2</v>
      </c>
      <c r="O63" s="22">
        <f t="shared" ref="O63:O94" ca="1" si="21">C$11+C$12*F63</f>
        <v>-2.1440238925763452E-2</v>
      </c>
      <c r="P63" s="24">
        <f t="shared" si="17"/>
        <v>-1.5231826799002174E-2</v>
      </c>
      <c r="Q63" s="25">
        <f t="shared" si="18"/>
        <v>39186.111599999997</v>
      </c>
      <c r="R63" s="22">
        <f t="shared" si="19"/>
        <v>8.1120906337054065E-6</v>
      </c>
      <c r="S63" s="22">
        <v>0.2</v>
      </c>
      <c r="T63" s="22">
        <f t="shared" si="20"/>
        <v>1.6224181267410814E-6</v>
      </c>
      <c r="U63" s="47"/>
    </row>
    <row r="64" spans="1:23" s="22" customFormat="1">
      <c r="A64" s="19" t="s">
        <v>53</v>
      </c>
      <c r="B64" s="35"/>
      <c r="C64" s="19">
        <v>54217.508199999997</v>
      </c>
      <c r="D64" s="19">
        <v>4.4999999999999997E-3</v>
      </c>
      <c r="E64" s="89">
        <f t="shared" si="14"/>
        <v>18250.958252362107</v>
      </c>
      <c r="F64" s="22">
        <f t="shared" si="15"/>
        <v>18251</v>
      </c>
      <c r="G64" s="22">
        <f t="shared" si="16"/>
        <v>-1.495200000499608E-2</v>
      </c>
      <c r="J64" s="22">
        <f>G64</f>
        <v>-1.495200000499608E-2</v>
      </c>
      <c r="O64" s="22">
        <f t="shared" ca="1" si="21"/>
        <v>-2.1233973616430465E-2</v>
      </c>
      <c r="P64" s="24">
        <f t="shared" si="17"/>
        <v>-1.5119164144969333E-2</v>
      </c>
      <c r="Q64" s="25">
        <f t="shared" si="18"/>
        <v>39199.008199999997</v>
      </c>
      <c r="R64" s="22">
        <f t="shared" si="19"/>
        <v>2.79438496929972E-8</v>
      </c>
      <c r="S64" s="22">
        <v>0.2</v>
      </c>
      <c r="T64" s="22">
        <f t="shared" si="20"/>
        <v>5.5887699385994402E-9</v>
      </c>
      <c r="U64" s="47"/>
    </row>
    <row r="65" spans="1:34" s="22" customFormat="1">
      <c r="A65" s="19" t="s">
        <v>53</v>
      </c>
      <c r="B65" s="90" t="s">
        <v>52</v>
      </c>
      <c r="C65" s="19">
        <v>54223.418899999997</v>
      </c>
      <c r="D65" s="19">
        <v>1E-4</v>
      </c>
      <c r="E65" s="89">
        <f t="shared" si="14"/>
        <v>18267.461580557956</v>
      </c>
      <c r="F65" s="22">
        <f t="shared" si="15"/>
        <v>18267.5</v>
      </c>
      <c r="G65" s="22">
        <f t="shared" si="16"/>
        <v>-1.3760000008915085E-2</v>
      </c>
      <c r="J65" s="22">
        <f>G65</f>
        <v>-1.3760000008915085E-2</v>
      </c>
      <c r="O65" s="22">
        <f t="shared" ca="1" si="21"/>
        <v>-2.113943534965286E-2</v>
      </c>
      <c r="P65" s="24">
        <f t="shared" si="17"/>
        <v>-1.5067305142685089E-2</v>
      </c>
      <c r="Q65" s="25">
        <f t="shared" si="18"/>
        <v>39204.918899999997</v>
      </c>
      <c r="R65" s="22">
        <f t="shared" si="19"/>
        <v>1.7090467127814073E-6</v>
      </c>
      <c r="S65" s="22">
        <v>1</v>
      </c>
      <c r="T65" s="22">
        <f t="shared" si="20"/>
        <v>1.7090467127814073E-6</v>
      </c>
      <c r="U65" s="47"/>
    </row>
    <row r="66" spans="1:34" s="22" customFormat="1">
      <c r="A66" s="32" t="s">
        <v>176</v>
      </c>
      <c r="B66" s="30" t="s">
        <v>52</v>
      </c>
      <c r="C66" s="32">
        <v>54500.631099999999</v>
      </c>
      <c r="D66" s="32">
        <v>2.0000000000000001E-4</v>
      </c>
      <c r="E66" s="89">
        <f t="shared" si="14"/>
        <v>19041.468706024243</v>
      </c>
      <c r="F66" s="22">
        <f t="shared" si="15"/>
        <v>19041.5</v>
      </c>
      <c r="G66" s="22">
        <f t="shared" si="16"/>
        <v>-1.1208000003534835E-2</v>
      </c>
      <c r="J66" s="23"/>
      <c r="K66" s="22">
        <f>G66</f>
        <v>-1.1208000003534835E-2</v>
      </c>
      <c r="O66" s="22">
        <f t="shared" ca="1" si="21"/>
        <v>-1.6704731198993863E-2</v>
      </c>
      <c r="P66" s="24">
        <f t="shared" si="17"/>
        <v>-1.2477877678513286E-2</v>
      </c>
      <c r="Q66" s="25">
        <f t="shared" si="18"/>
        <v>39482.131099999999</v>
      </c>
      <c r="R66" s="22">
        <f t="shared" si="19"/>
        <v>1.6125893094086757E-6</v>
      </c>
      <c r="S66" s="22">
        <v>1</v>
      </c>
      <c r="T66" s="22">
        <f t="shared" si="20"/>
        <v>1.6125893094086757E-6</v>
      </c>
    </row>
    <row r="67" spans="1:34" s="22" customFormat="1">
      <c r="A67" s="19" t="s">
        <v>59</v>
      </c>
      <c r="B67" s="90" t="s">
        <v>46</v>
      </c>
      <c r="C67" s="19">
        <v>54587.480900000002</v>
      </c>
      <c r="D67" s="19">
        <v>5.0000000000000001E-4</v>
      </c>
      <c r="E67" s="89">
        <f t="shared" si="14"/>
        <v>19283.962954276394</v>
      </c>
      <c r="F67" s="22">
        <f t="shared" si="15"/>
        <v>19284</v>
      </c>
      <c r="G67" s="22">
        <f t="shared" si="16"/>
        <v>-1.3268000002426561E-2</v>
      </c>
      <c r="J67" s="22">
        <f>G67</f>
        <v>-1.3268000002426561E-2</v>
      </c>
      <c r="O67" s="22">
        <f t="shared" ca="1" si="21"/>
        <v>-1.5315305156959225E-2</v>
      </c>
      <c r="P67" s="24">
        <f t="shared" si="17"/>
        <v>-1.1603431546489185E-2</v>
      </c>
      <c r="Q67" s="25">
        <f t="shared" si="18"/>
        <v>39568.980900000002</v>
      </c>
      <c r="R67" s="22">
        <f t="shared" si="19"/>
        <v>2.7707881445017412E-6</v>
      </c>
      <c r="S67" s="22">
        <v>1</v>
      </c>
      <c r="T67" s="22">
        <f t="shared" si="20"/>
        <v>2.7707881445017412E-6</v>
      </c>
    </row>
    <row r="68" spans="1:34" s="22" customFormat="1">
      <c r="A68" s="19" t="s">
        <v>58</v>
      </c>
      <c r="B68" s="90" t="s">
        <v>46</v>
      </c>
      <c r="C68" s="19">
        <v>54597.515800000001</v>
      </c>
      <c r="D68" s="19">
        <v>5.0000000000000001E-3</v>
      </c>
      <c r="E68" s="89">
        <f t="shared" si="14"/>
        <v>19311.981505059295</v>
      </c>
      <c r="F68" s="22">
        <f t="shared" si="15"/>
        <v>19312</v>
      </c>
      <c r="G68" s="22">
        <f t="shared" si="16"/>
        <v>-6.6240000014659017E-3</v>
      </c>
      <c r="J68" s="22">
        <f>G68</f>
        <v>-6.6240000014659017E-3</v>
      </c>
      <c r="O68" s="22">
        <f t="shared" ca="1" si="21"/>
        <v>-1.5154876583033577E-2</v>
      </c>
      <c r="P68" s="24">
        <f t="shared" si="17"/>
        <v>-1.1500523943141397E-2</v>
      </c>
      <c r="Q68" s="25">
        <f t="shared" si="18"/>
        <v>39579.015800000001</v>
      </c>
      <c r="R68" s="22">
        <f t="shared" si="19"/>
        <v>2.3780485753734307E-5</v>
      </c>
      <c r="S68" s="22">
        <v>0.1</v>
      </c>
      <c r="T68" s="22">
        <f t="shared" si="20"/>
        <v>2.3780485753734311E-6</v>
      </c>
    </row>
    <row r="69" spans="1:34" s="22" customFormat="1">
      <c r="A69" s="19" t="s">
        <v>59</v>
      </c>
      <c r="B69" s="90" t="s">
        <v>46</v>
      </c>
      <c r="C69" s="19">
        <v>54616.496899999998</v>
      </c>
      <c r="D69" s="19">
        <v>2.9999999999999997E-4</v>
      </c>
      <c r="E69" s="89">
        <f t="shared" si="14"/>
        <v>19364.978835801543</v>
      </c>
      <c r="F69" s="22">
        <f t="shared" si="15"/>
        <v>19365</v>
      </c>
      <c r="G69" s="22">
        <f t="shared" si="16"/>
        <v>-7.5800000049639493E-3</v>
      </c>
      <c r="J69" s="22">
        <f>G69</f>
        <v>-7.5800000049639493E-3</v>
      </c>
      <c r="O69" s="22">
        <f t="shared" ca="1" si="21"/>
        <v>-1.4851208210960032E-2</v>
      </c>
      <c r="P69" s="24">
        <f t="shared" si="17"/>
        <v>-1.1304634588995041E-2</v>
      </c>
      <c r="Q69" s="25">
        <f t="shared" si="18"/>
        <v>39597.996899999998</v>
      </c>
      <c r="R69" s="22">
        <f t="shared" si="19"/>
        <v>1.3872902784560464E-5</v>
      </c>
      <c r="S69" s="22">
        <v>1</v>
      </c>
      <c r="T69" s="22">
        <f t="shared" si="20"/>
        <v>1.3872902784560464E-5</v>
      </c>
    </row>
    <row r="70" spans="1:34" s="22" customFormat="1">
      <c r="A70" s="19" t="s">
        <v>59</v>
      </c>
      <c r="B70" s="90" t="s">
        <v>52</v>
      </c>
      <c r="C70" s="19">
        <v>54647.480900000002</v>
      </c>
      <c r="D70" s="19">
        <v>5.9999999999999995E-4</v>
      </c>
      <c r="E70" s="89">
        <f t="shared" si="14"/>
        <v>19451.489591011632</v>
      </c>
      <c r="F70" s="22">
        <f t="shared" si="15"/>
        <v>19451.5</v>
      </c>
      <c r="G70" s="22">
        <f t="shared" si="16"/>
        <v>-3.7280000033206306E-3</v>
      </c>
      <c r="J70" s="22">
        <f>G70</f>
        <v>-3.7280000033206306E-3</v>
      </c>
      <c r="O70" s="22">
        <f t="shared" ca="1" si="21"/>
        <v>-1.4355598509368295E-2</v>
      </c>
      <c r="P70" s="24">
        <f t="shared" si="17"/>
        <v>-1.0981836609158468E-2</v>
      </c>
      <c r="Q70" s="25">
        <f t="shared" si="18"/>
        <v>39628.980900000002</v>
      </c>
      <c r="R70" s="22">
        <f t="shared" si="19"/>
        <v>5.2618145504193001E-5</v>
      </c>
      <c r="S70" s="22">
        <v>1</v>
      </c>
      <c r="T70" s="22">
        <f t="shared" si="20"/>
        <v>5.2618145504193001E-5</v>
      </c>
    </row>
    <row r="71" spans="1:34" s="22" customFormat="1">
      <c r="A71" s="19" t="s">
        <v>59</v>
      </c>
      <c r="B71" s="90" t="s">
        <v>52</v>
      </c>
      <c r="C71" s="19">
        <v>54662.5167</v>
      </c>
      <c r="D71" s="19">
        <v>8.0000000000000004E-4</v>
      </c>
      <c r="E71" s="89">
        <f t="shared" si="14"/>
        <v>19493.471207755356</v>
      </c>
      <c r="F71" s="22">
        <f t="shared" si="15"/>
        <v>19493.5</v>
      </c>
      <c r="G71" s="22">
        <f t="shared" si="16"/>
        <v>-1.0312000005797017E-2</v>
      </c>
      <c r="J71" s="22">
        <f>G71</f>
        <v>-1.0312000005797017E-2</v>
      </c>
      <c r="O71" s="22">
        <f t="shared" ca="1" si="21"/>
        <v>-1.4114955648479824E-2</v>
      </c>
      <c r="P71" s="24">
        <f t="shared" si="17"/>
        <v>-1.0823719498478462E-2</v>
      </c>
      <c r="Q71" s="25">
        <f t="shared" si="18"/>
        <v>39644.0167</v>
      </c>
      <c r="R71" s="22">
        <f t="shared" si="19"/>
        <v>2.6185683919015547E-7</v>
      </c>
      <c r="S71" s="22">
        <v>1</v>
      </c>
      <c r="T71" s="22">
        <f t="shared" si="20"/>
        <v>2.6185683919015547E-7</v>
      </c>
    </row>
    <row r="72" spans="1:34" s="22" customFormat="1">
      <c r="A72" s="44" t="s">
        <v>62</v>
      </c>
      <c r="B72" s="90"/>
      <c r="C72" s="19">
        <v>54901.9444</v>
      </c>
      <c r="D72" s="19">
        <v>1E-4</v>
      </c>
      <c r="E72" s="89">
        <f t="shared" si="14"/>
        <v>20161.979829792926</v>
      </c>
      <c r="F72" s="22">
        <f t="shared" si="15"/>
        <v>20162</v>
      </c>
      <c r="G72" s="22">
        <f t="shared" si="16"/>
        <v>-7.2240000008605421E-3</v>
      </c>
      <c r="J72" s="23"/>
      <c r="K72" s="22">
        <f>G72</f>
        <v>-7.2240000008605421E-3</v>
      </c>
      <c r="O72" s="22">
        <f t="shared" ca="1" si="21"/>
        <v>-1.0284723446004965E-2</v>
      </c>
      <c r="P72" s="24">
        <f t="shared" si="17"/>
        <v>-8.1853244662358771E-3</v>
      </c>
      <c r="Q72" s="25">
        <f t="shared" si="18"/>
        <v>39883.4444</v>
      </c>
      <c r="R72" s="22">
        <f t="shared" si="19"/>
        <v>9.2414472772917362E-7</v>
      </c>
      <c r="S72" s="22">
        <v>1</v>
      </c>
      <c r="T72" s="22">
        <f t="shared" si="20"/>
        <v>9.2414472772917362E-7</v>
      </c>
    </row>
    <row r="73" spans="1:34" s="22" customFormat="1">
      <c r="A73" s="32" t="s">
        <v>176</v>
      </c>
      <c r="B73" s="30" t="s">
        <v>52</v>
      </c>
      <c r="C73" s="32">
        <v>54912.508800000003</v>
      </c>
      <c r="D73" s="32">
        <v>2.0000000000000001E-4</v>
      </c>
      <c r="E73" s="89">
        <f t="shared" si="14"/>
        <v>20191.476803145033</v>
      </c>
      <c r="F73" s="22">
        <f t="shared" si="15"/>
        <v>20191.5</v>
      </c>
      <c r="G73" s="22">
        <f t="shared" si="16"/>
        <v>-8.3079999967594631E-3</v>
      </c>
      <c r="J73" s="23"/>
      <c r="K73" s="22">
        <f>G73</f>
        <v>-8.3079999967594631E-3</v>
      </c>
      <c r="O73" s="22">
        <f t="shared" ca="1" si="21"/>
        <v>-1.0115700484190443E-2</v>
      </c>
      <c r="P73" s="24">
        <f t="shared" si="17"/>
        <v>-8.0636197930275127E-3</v>
      </c>
      <c r="Q73" s="25">
        <f t="shared" si="18"/>
        <v>39894.008800000003</v>
      </c>
      <c r="R73" s="22">
        <f t="shared" si="19"/>
        <v>5.9721683976069561E-8</v>
      </c>
      <c r="S73" s="22">
        <v>1</v>
      </c>
      <c r="T73" s="22">
        <f t="shared" si="20"/>
        <v>5.9721683976069561E-8</v>
      </c>
    </row>
    <row r="74" spans="1:34" s="22" customFormat="1">
      <c r="A74" s="32" t="s">
        <v>176</v>
      </c>
      <c r="B74" s="30" t="s">
        <v>46</v>
      </c>
      <c r="C74" s="32">
        <v>54929.519</v>
      </c>
      <c r="D74" s="32">
        <v>2.0000000000000001E-4</v>
      </c>
      <c r="E74" s="89">
        <f t="shared" si="14"/>
        <v>20238.971163081587</v>
      </c>
      <c r="F74" s="22">
        <f t="shared" si="15"/>
        <v>20239</v>
      </c>
      <c r="G74" s="22">
        <f t="shared" si="16"/>
        <v>-1.0328000003937632E-2</v>
      </c>
      <c r="J74" s="23"/>
      <c r="K74" s="22">
        <f>G74</f>
        <v>-1.0328000003937632E-2</v>
      </c>
      <c r="O74" s="22">
        <f t="shared" ca="1" si="21"/>
        <v>-9.8435448677094278E-3</v>
      </c>
      <c r="P74" s="24">
        <f t="shared" si="17"/>
        <v>-7.8667175083925039E-3</v>
      </c>
      <c r="Q74" s="25">
        <f t="shared" si="18"/>
        <v>39911.019</v>
      </c>
      <c r="R74" s="22">
        <f t="shared" si="19"/>
        <v>6.0579115228768529E-6</v>
      </c>
      <c r="S74" s="22">
        <v>1</v>
      </c>
      <c r="T74" s="22">
        <f t="shared" si="20"/>
        <v>6.0579115228768529E-6</v>
      </c>
    </row>
    <row r="75" spans="1:34" s="22" customFormat="1">
      <c r="A75" s="32" t="s">
        <v>177</v>
      </c>
      <c r="B75" s="30" t="s">
        <v>52</v>
      </c>
      <c r="C75" s="32">
        <v>54934.361199999999</v>
      </c>
      <c r="D75" s="32">
        <v>1.8E-3</v>
      </c>
      <c r="E75" s="89">
        <f t="shared" si="14"/>
        <v>20252.491121088242</v>
      </c>
      <c r="F75" s="22">
        <f t="shared" si="15"/>
        <v>20252.5</v>
      </c>
      <c r="G75" s="22">
        <f t="shared" si="16"/>
        <v>-3.1800000069779344E-3</v>
      </c>
      <c r="J75" s="22">
        <f>G75</f>
        <v>-3.1800000069779344E-3</v>
      </c>
      <c r="O75" s="22">
        <f t="shared" ca="1" si="21"/>
        <v>-9.7661953767095716E-3</v>
      </c>
      <c r="P75" s="24">
        <f t="shared" si="17"/>
        <v>-7.8105448074253375E-3</v>
      </c>
      <c r="Q75" s="25">
        <f t="shared" si="18"/>
        <v>39915.861199999999</v>
      </c>
      <c r="R75" s="22">
        <f t="shared" si="19"/>
        <v>2.1441945148950481E-5</v>
      </c>
      <c r="S75" s="22">
        <v>0.5</v>
      </c>
      <c r="T75" s="22">
        <f t="shared" si="20"/>
        <v>1.0720972574475241E-5</v>
      </c>
      <c r="AC75" s="22" t="s">
        <v>29</v>
      </c>
      <c r="AD75" s="22">
        <v>5</v>
      </c>
      <c r="AF75" s="22" t="s">
        <v>27</v>
      </c>
      <c r="AH75" s="22" t="s">
        <v>28</v>
      </c>
    </row>
    <row r="76" spans="1:34" s="22" customFormat="1">
      <c r="A76" s="32" t="s">
        <v>134</v>
      </c>
      <c r="B76" s="30" t="s">
        <v>46</v>
      </c>
      <c r="C76" s="32">
        <v>54938.476000000002</v>
      </c>
      <c r="D76" s="32">
        <v>2E-3</v>
      </c>
      <c r="E76" s="89">
        <f t="shared" si="14"/>
        <v>20263.980097835552</v>
      </c>
      <c r="F76" s="22">
        <f t="shared" si="15"/>
        <v>20264</v>
      </c>
      <c r="G76" s="22">
        <f t="shared" si="16"/>
        <v>-7.1280000047408976E-3</v>
      </c>
      <c r="J76" s="23"/>
      <c r="K76" s="22">
        <f>G76</f>
        <v>-7.1280000047408976E-3</v>
      </c>
      <c r="O76" s="22">
        <f t="shared" ca="1" si="21"/>
        <v>-9.7003050695615295E-3</v>
      </c>
      <c r="P76" s="24">
        <f t="shared" si="17"/>
        <v>-7.7626203241876884E-3</v>
      </c>
      <c r="Q76" s="25">
        <f t="shared" si="18"/>
        <v>39919.976000000002</v>
      </c>
      <c r="R76" s="22">
        <f t="shared" si="19"/>
        <v>4.027429498547469E-7</v>
      </c>
      <c r="S76" s="22">
        <v>0.2</v>
      </c>
      <c r="T76" s="22">
        <f t="shared" si="20"/>
        <v>8.0548589970949388E-8</v>
      </c>
      <c r="AC76" s="22" t="s">
        <v>29</v>
      </c>
      <c r="AD76" s="22">
        <v>6</v>
      </c>
      <c r="AF76" s="22" t="s">
        <v>27</v>
      </c>
      <c r="AH76" s="22" t="s">
        <v>28</v>
      </c>
    </row>
    <row r="77" spans="1:34" s="22" customFormat="1">
      <c r="A77" s="32" t="s">
        <v>177</v>
      </c>
      <c r="B77" s="30" t="s">
        <v>46</v>
      </c>
      <c r="C77" s="32">
        <v>54947.428099999997</v>
      </c>
      <c r="D77" s="32">
        <v>8.9999999999999998E-4</v>
      </c>
      <c r="E77" s="89">
        <f t="shared" si="14"/>
        <v>20288.975351247496</v>
      </c>
      <c r="F77" s="22">
        <f t="shared" si="15"/>
        <v>20289</v>
      </c>
      <c r="G77" s="22">
        <f t="shared" si="16"/>
        <v>-8.828000005451031E-3</v>
      </c>
      <c r="J77" s="22">
        <f>G77</f>
        <v>-8.828000005451031E-3</v>
      </c>
      <c r="O77" s="22">
        <f t="shared" ca="1" si="21"/>
        <v>-9.5570652714136312E-3</v>
      </c>
      <c r="P77" s="24">
        <f t="shared" si="17"/>
        <v>-7.6582028621773879E-3</v>
      </c>
      <c r="Q77" s="25">
        <f t="shared" si="18"/>
        <v>39928.928099999997</v>
      </c>
      <c r="R77" s="22">
        <f t="shared" si="19"/>
        <v>1.3684253564111764E-6</v>
      </c>
      <c r="S77" s="22">
        <v>1</v>
      </c>
      <c r="T77" s="22">
        <f t="shared" si="20"/>
        <v>1.3684253564111764E-6</v>
      </c>
    </row>
    <row r="78" spans="1:34" s="22" customFormat="1">
      <c r="A78" s="18" t="s">
        <v>60</v>
      </c>
      <c r="B78" s="90" t="s">
        <v>46</v>
      </c>
      <c r="C78" s="19">
        <v>54947.432410000001</v>
      </c>
      <c r="D78" s="19">
        <v>5.0000000000000001E-4</v>
      </c>
      <c r="E78" s="89">
        <f t="shared" si="14"/>
        <v>20288.987385244247</v>
      </c>
      <c r="F78" s="22">
        <f t="shared" si="15"/>
        <v>20289</v>
      </c>
      <c r="G78" s="22">
        <f t="shared" si="16"/>
        <v>-4.5180000015534461E-3</v>
      </c>
      <c r="K78" s="22">
        <f t="shared" ref="K78:K83" si="22">G78</f>
        <v>-4.5180000015534461E-3</v>
      </c>
      <c r="O78" s="22">
        <f t="shared" ca="1" si="21"/>
        <v>-9.5570652714136312E-3</v>
      </c>
      <c r="P78" s="24">
        <f t="shared" si="17"/>
        <v>-7.6582028621773879E-3</v>
      </c>
      <c r="Q78" s="25">
        <f t="shared" si="18"/>
        <v>39928.932410000001</v>
      </c>
      <c r="R78" s="22">
        <f t="shared" si="19"/>
        <v>9.8608740058707867E-6</v>
      </c>
      <c r="S78" s="22">
        <v>1</v>
      </c>
      <c r="T78" s="22">
        <f t="shared" si="20"/>
        <v>9.8608740058707867E-6</v>
      </c>
      <c r="X78" s="47"/>
      <c r="Y78" s="47"/>
    </row>
    <row r="79" spans="1:34" s="22" customFormat="1">
      <c r="A79" s="32" t="s">
        <v>176</v>
      </c>
      <c r="B79" s="30" t="s">
        <v>52</v>
      </c>
      <c r="C79" s="32">
        <v>54959.429199999999</v>
      </c>
      <c r="D79" s="32">
        <v>2.0000000000000001E-4</v>
      </c>
      <c r="E79" s="89">
        <f t="shared" si="14"/>
        <v>20322.483749916224</v>
      </c>
      <c r="F79" s="22">
        <f t="shared" si="15"/>
        <v>20322.5</v>
      </c>
      <c r="G79" s="22">
        <f t="shared" si="16"/>
        <v>-5.8200000057695433E-3</v>
      </c>
      <c r="J79" s="23"/>
      <c r="K79" s="22">
        <f t="shared" si="22"/>
        <v>-5.8200000057695433E-3</v>
      </c>
      <c r="O79" s="22">
        <f t="shared" ca="1" si="21"/>
        <v>-9.3651239418954396E-3</v>
      </c>
      <c r="P79" s="24">
        <f t="shared" si="17"/>
        <v>-7.517781331540116E-3</v>
      </c>
      <c r="Q79" s="25">
        <f t="shared" si="18"/>
        <v>39940.929199999999</v>
      </c>
      <c r="R79" s="22">
        <f t="shared" si="19"/>
        <v>2.882461430135283E-6</v>
      </c>
      <c r="S79" s="22">
        <v>1</v>
      </c>
      <c r="T79" s="22">
        <f t="shared" si="20"/>
        <v>2.882461430135283E-6</v>
      </c>
    </row>
    <row r="80" spans="1:34" s="22" customFormat="1">
      <c r="A80" s="36" t="s">
        <v>172</v>
      </c>
      <c r="B80" s="35" t="s">
        <v>52</v>
      </c>
      <c r="C80" s="40">
        <v>55064.3678</v>
      </c>
      <c r="D80" s="40">
        <v>1E-4</v>
      </c>
      <c r="E80" s="89">
        <f t="shared" si="14"/>
        <v>20615.483928611306</v>
      </c>
      <c r="F80" s="22">
        <f t="shared" si="15"/>
        <v>20615.5</v>
      </c>
      <c r="G80" s="22">
        <f t="shared" si="16"/>
        <v>-5.7560000059311278E-3</v>
      </c>
      <c r="K80" s="22">
        <f t="shared" si="22"/>
        <v>-5.7560000059311278E-3</v>
      </c>
      <c r="O80" s="22">
        <f t="shared" ca="1" si="21"/>
        <v>-7.6863535076020506E-3</v>
      </c>
      <c r="P80" s="24">
        <f t="shared" si="17"/>
        <v>-6.2651055265005723E-3</v>
      </c>
      <c r="Q80" s="25">
        <f t="shared" si="18"/>
        <v>40045.8678</v>
      </c>
      <c r="R80" s="22">
        <f t="shared" si="19"/>
        <v>2.5918843107428506E-7</v>
      </c>
      <c r="S80" s="22">
        <v>1</v>
      </c>
      <c r="T80" s="22">
        <f t="shared" si="20"/>
        <v>2.5918843107428506E-7</v>
      </c>
      <c r="AC80" s="22" t="s">
        <v>29</v>
      </c>
      <c r="AH80" s="22" t="s">
        <v>31</v>
      </c>
    </row>
    <row r="81" spans="1:34" s="22" customFormat="1">
      <c r="A81" s="18" t="s">
        <v>173</v>
      </c>
      <c r="B81" s="90" t="s">
        <v>46</v>
      </c>
      <c r="C81" s="19">
        <v>55279.440040000001</v>
      </c>
      <c r="D81" s="19">
        <v>2.9999999999999997E-4</v>
      </c>
      <c r="E81" s="89">
        <f t="shared" si="14"/>
        <v>21215.98941231655</v>
      </c>
      <c r="F81" s="22">
        <f t="shared" si="15"/>
        <v>21216</v>
      </c>
      <c r="G81" s="22">
        <f t="shared" si="16"/>
        <v>-3.7920000031590462E-3</v>
      </c>
      <c r="K81" s="22">
        <f t="shared" si="22"/>
        <v>-3.7920000031590462E-3</v>
      </c>
      <c r="O81" s="22">
        <f t="shared" ca="1" si="21"/>
        <v>-4.2457335560894816E-3</v>
      </c>
      <c r="P81" s="24">
        <f t="shared" si="17"/>
        <v>-3.5602862152695064E-3</v>
      </c>
      <c r="Q81" s="25">
        <f t="shared" si="18"/>
        <v>40260.940040000001</v>
      </c>
      <c r="R81" s="22">
        <f t="shared" si="19"/>
        <v>5.369127949811863E-8</v>
      </c>
      <c r="S81" s="22">
        <v>1</v>
      </c>
      <c r="T81" s="22">
        <f t="shared" si="20"/>
        <v>5.369127949811863E-8</v>
      </c>
      <c r="U81"/>
    </row>
    <row r="82" spans="1:34" s="22" customFormat="1">
      <c r="A82" s="18" t="s">
        <v>173</v>
      </c>
      <c r="B82" s="90" t="s">
        <v>52</v>
      </c>
      <c r="C82" s="19">
        <v>55306.483939999998</v>
      </c>
      <c r="D82" s="19">
        <v>8.9999999999999998E-4</v>
      </c>
      <c r="E82" s="89">
        <f t="shared" si="14"/>
        <v>21291.498972503279</v>
      </c>
      <c r="F82" s="22">
        <f t="shared" si="15"/>
        <v>21291.5</v>
      </c>
      <c r="G82" s="22">
        <f t="shared" si="16"/>
        <v>-3.6800000816583633E-4</v>
      </c>
      <c r="K82" s="22">
        <f t="shared" si="22"/>
        <v>-3.6800000816583633E-4</v>
      </c>
      <c r="O82" s="22">
        <f t="shared" ca="1" si="21"/>
        <v>-3.813149365682833E-3</v>
      </c>
      <c r="P82" s="24">
        <f t="shared" si="17"/>
        <v>-3.2071361085600908E-3</v>
      </c>
      <c r="Q82" s="25">
        <f t="shared" si="18"/>
        <v>40287.983939999998</v>
      </c>
      <c r="R82" s="22">
        <f t="shared" si="19"/>
        <v>8.0606937965618942E-6</v>
      </c>
      <c r="S82" s="22">
        <v>1</v>
      </c>
      <c r="T82" s="22">
        <f t="shared" si="20"/>
        <v>8.0606937965618942E-6</v>
      </c>
      <c r="U82"/>
    </row>
    <row r="83" spans="1:34" s="22" customFormat="1">
      <c r="A83" s="18" t="s">
        <v>173</v>
      </c>
      <c r="B83" s="90" t="s">
        <v>52</v>
      </c>
      <c r="C83" s="19">
        <v>55306.484839999997</v>
      </c>
      <c r="D83" s="19">
        <v>6.9999999999999999E-4</v>
      </c>
      <c r="E83" s="89">
        <f t="shared" si="14"/>
        <v>21291.501485402827</v>
      </c>
      <c r="F83" s="22">
        <f t="shared" si="15"/>
        <v>21291.5</v>
      </c>
      <c r="G83" s="22">
        <f t="shared" si="16"/>
        <v>5.3199999092612416E-4</v>
      </c>
      <c r="K83" s="22">
        <f t="shared" si="22"/>
        <v>5.3199999092612416E-4</v>
      </c>
      <c r="O83" s="22">
        <f t="shared" ca="1" si="21"/>
        <v>-3.813149365682833E-3</v>
      </c>
      <c r="P83" s="24">
        <f t="shared" si="17"/>
        <v>-3.2071361085600908E-3</v>
      </c>
      <c r="Q83" s="25">
        <f t="shared" si="18"/>
        <v>40287.984839999997</v>
      </c>
      <c r="R83" s="22">
        <f t="shared" si="19"/>
        <v>1.3981138770480986E-5</v>
      </c>
      <c r="S83" s="22">
        <v>1</v>
      </c>
      <c r="T83" s="22">
        <f t="shared" si="20"/>
        <v>1.3981138770480986E-5</v>
      </c>
      <c r="U83"/>
      <c r="AC83" s="22" t="s">
        <v>29</v>
      </c>
      <c r="AH83" s="22" t="s">
        <v>31</v>
      </c>
    </row>
    <row r="84" spans="1:34" s="22" customFormat="1">
      <c r="A84" s="32" t="s">
        <v>178</v>
      </c>
      <c r="B84" s="30" t="s">
        <v>46</v>
      </c>
      <c r="C84" s="32">
        <v>55314.537700000001</v>
      </c>
      <c r="D84" s="32">
        <v>4.1000000000000003E-3</v>
      </c>
      <c r="E84" s="89">
        <f t="shared" si="14"/>
        <v>21313.985961267834</v>
      </c>
      <c r="F84" s="22">
        <f t="shared" si="15"/>
        <v>21314</v>
      </c>
      <c r="G84" s="22">
        <f t="shared" si="16"/>
        <v>-5.0279999995836988E-3</v>
      </c>
      <c r="J84" s="22">
        <f>G84</f>
        <v>-5.0279999995836988E-3</v>
      </c>
      <c r="O84" s="22">
        <f t="shared" ca="1" si="21"/>
        <v>-3.6842335473497162E-3</v>
      </c>
      <c r="P84" s="24">
        <f t="shared" si="17"/>
        <v>-3.1013277292269575E-3</v>
      </c>
      <c r="Q84" s="25">
        <f t="shared" si="18"/>
        <v>40296.037700000001</v>
      </c>
      <c r="R84" s="22">
        <f t="shared" si="19"/>
        <v>3.7120660373616E-6</v>
      </c>
      <c r="S84" s="22">
        <v>0.2</v>
      </c>
      <c r="T84" s="22">
        <f t="shared" si="20"/>
        <v>7.4241320747232E-7</v>
      </c>
    </row>
    <row r="85" spans="1:34" s="22" customFormat="1">
      <c r="A85" s="32" t="s">
        <v>178</v>
      </c>
      <c r="B85" s="30" t="s">
        <v>46</v>
      </c>
      <c r="C85" s="32">
        <v>55375.429100000001</v>
      </c>
      <c r="D85" s="32">
        <v>1.5E-3</v>
      </c>
      <c r="E85" s="89">
        <f t="shared" ref="E85:E98" si="23">+(C85-C$7)/C$8</f>
        <v>21484.001485402838</v>
      </c>
      <c r="F85" s="22">
        <f t="shared" ref="F85:F98" si="24">ROUND(2*E85,0)/2</f>
        <v>21484</v>
      </c>
      <c r="G85" s="22">
        <f t="shared" ref="G85:G98" si="25">+C85-(C$7+F85*C$8)</f>
        <v>5.3199999820208177E-4</v>
      </c>
      <c r="J85" s="22">
        <f>G85</f>
        <v>5.3199999820208177E-4</v>
      </c>
      <c r="O85" s="22">
        <f t="shared" ca="1" si="21"/>
        <v>-2.7102029199439909E-3</v>
      </c>
      <c r="P85" s="24">
        <f t="shared" ref="P85:P98" si="26">D$11+D$12*F85+D$13*F85^2</f>
        <v>-2.2935017679843184E-3</v>
      </c>
      <c r="Q85" s="25">
        <f t="shared" ref="Q85:Q98" si="27">+C85-15018.5</f>
        <v>40356.929100000001</v>
      </c>
      <c r="R85" s="22">
        <f t="shared" ref="R85:R98" si="28">+(P85-G85)^2</f>
        <v>7.9834602307224673E-6</v>
      </c>
      <c r="S85" s="22">
        <v>0.5</v>
      </c>
      <c r="T85" s="22">
        <f t="shared" si="20"/>
        <v>3.9917301153612336E-6</v>
      </c>
      <c r="U85"/>
    </row>
    <row r="86" spans="1:34" s="22" customFormat="1">
      <c r="A86" s="117" t="s">
        <v>174</v>
      </c>
      <c r="B86" s="90"/>
      <c r="C86" s="19">
        <v>55658.912600000003</v>
      </c>
      <c r="D86" s="19">
        <v>2.0000000000000001E-4</v>
      </c>
      <c r="E86" s="89">
        <f t="shared" si="23"/>
        <v>22275.518774151755</v>
      </c>
      <c r="F86" s="22">
        <f t="shared" si="24"/>
        <v>22275.5</v>
      </c>
      <c r="G86" s="22">
        <f t="shared" si="25"/>
        <v>6.7239999989396892E-3</v>
      </c>
      <c r="J86" s="23"/>
      <c r="K86" s="22">
        <f>G86</f>
        <v>6.7239999989396892E-3</v>
      </c>
      <c r="O86" s="22">
        <f t="shared" ca="1" si="21"/>
        <v>1.824769089418532E-3</v>
      </c>
      <c r="P86" s="24">
        <f t="shared" si="26"/>
        <v>1.6626329792520655E-3</v>
      </c>
      <c r="Q86" s="25">
        <f t="shared" si="27"/>
        <v>40640.412600000003</v>
      </c>
      <c r="R86" s="22">
        <f t="shared" si="28"/>
        <v>2.5617436107981578E-5</v>
      </c>
      <c r="S86" s="22">
        <v>1</v>
      </c>
      <c r="T86" s="22">
        <f t="shared" si="20"/>
        <v>2.5617436107981578E-5</v>
      </c>
      <c r="U86"/>
    </row>
    <row r="87" spans="1:34" s="22" customFormat="1">
      <c r="A87" s="32" t="s">
        <v>179</v>
      </c>
      <c r="B87" s="30" t="s">
        <v>46</v>
      </c>
      <c r="C87" s="32">
        <v>55659.443500000001</v>
      </c>
      <c r="D87" s="32">
        <v>5.8999999999999999E-3</v>
      </c>
      <c r="E87" s="89">
        <f t="shared" si="23"/>
        <v>22277.001105675794</v>
      </c>
      <c r="F87" s="22">
        <f t="shared" si="24"/>
        <v>22277</v>
      </c>
      <c r="G87" s="22">
        <f t="shared" si="25"/>
        <v>3.9599999581696466E-4</v>
      </c>
      <c r="J87" s="22">
        <f>G87</f>
        <v>3.9599999581696466E-4</v>
      </c>
      <c r="O87" s="22">
        <f t="shared" ca="1" si="21"/>
        <v>1.8333634773073926E-3</v>
      </c>
      <c r="P87" s="24">
        <f t="shared" si="26"/>
        <v>1.6704351682723662E-3</v>
      </c>
      <c r="Q87" s="25">
        <f t="shared" si="27"/>
        <v>40640.943500000001</v>
      </c>
      <c r="R87" s="22">
        <f t="shared" si="28"/>
        <v>1.6241850087914289E-6</v>
      </c>
      <c r="S87" s="22">
        <v>0.1</v>
      </c>
      <c r="T87" s="22">
        <f t="shared" si="20"/>
        <v>1.6241850087914291E-7</v>
      </c>
      <c r="U87"/>
    </row>
    <row r="88" spans="1:34" s="22" customFormat="1">
      <c r="A88" s="32" t="s">
        <v>179</v>
      </c>
      <c r="B88" s="30" t="s">
        <v>46</v>
      </c>
      <c r="C88" s="32">
        <v>55669.472199999997</v>
      </c>
      <c r="D88" s="32">
        <v>2.7000000000000001E-3</v>
      </c>
      <c r="E88" s="89">
        <f t="shared" si="23"/>
        <v>22305.002345372894</v>
      </c>
      <c r="F88" s="22">
        <f t="shared" si="24"/>
        <v>22305</v>
      </c>
      <c r="G88" s="22">
        <f t="shared" si="25"/>
        <v>8.3999999333173037E-4</v>
      </c>
      <c r="J88" s="22">
        <f>G88</f>
        <v>8.3999999333173037E-4</v>
      </c>
      <c r="O88" s="22">
        <f t="shared" ca="1" si="21"/>
        <v>1.9937920512330398E-3</v>
      </c>
      <c r="P88" s="24">
        <f t="shared" si="26"/>
        <v>1.8162876695583807E-3</v>
      </c>
      <c r="Q88" s="25">
        <f t="shared" si="27"/>
        <v>40650.972199999997</v>
      </c>
      <c r="R88" s="22">
        <f t="shared" si="28"/>
        <v>9.5313762675203284E-7</v>
      </c>
      <c r="S88" s="22">
        <v>0.2</v>
      </c>
      <c r="T88" s="22">
        <f t="shared" si="20"/>
        <v>1.9062752535040657E-7</v>
      </c>
    </row>
    <row r="89" spans="1:34" s="22" customFormat="1">
      <c r="A89" s="113" t="s">
        <v>180</v>
      </c>
      <c r="B89" s="90"/>
      <c r="C89" s="135">
        <v>56009.904000000002</v>
      </c>
      <c r="D89" s="19">
        <v>2.0000000000000001E-4</v>
      </c>
      <c r="E89" s="89">
        <f t="shared" si="23"/>
        <v>23255.525586901647</v>
      </c>
      <c r="F89" s="22">
        <f t="shared" si="24"/>
        <v>23255.5</v>
      </c>
      <c r="G89" s="22">
        <f t="shared" si="25"/>
        <v>9.1639999955077656E-3</v>
      </c>
      <c r="I89" s="22">
        <f>G89</f>
        <v>9.1639999955077656E-3</v>
      </c>
      <c r="O89" s="22">
        <f t="shared" ca="1" si="21"/>
        <v>7.4397691768162133E-3</v>
      </c>
      <c r="P89" s="24">
        <f t="shared" si="26"/>
        <v>7.0057623359920662E-3</v>
      </c>
      <c r="Q89" s="25">
        <f t="shared" si="27"/>
        <v>40991.404000000002</v>
      </c>
      <c r="R89" s="22">
        <f t="shared" si="28"/>
        <v>4.6579897949518035E-6</v>
      </c>
      <c r="S89" s="22">
        <v>1</v>
      </c>
      <c r="T89" s="22">
        <f t="shared" si="20"/>
        <v>4.6579897949518035E-6</v>
      </c>
    </row>
    <row r="90" spans="1:34" s="22" customFormat="1">
      <c r="A90" s="113" t="s">
        <v>180</v>
      </c>
      <c r="B90" s="90"/>
      <c r="C90" s="19">
        <v>56023.872199999998</v>
      </c>
      <c r="D90" s="19">
        <v>1E-3</v>
      </c>
      <c r="E90" s="89">
        <f t="shared" si="23"/>
        <v>23294.52634635572</v>
      </c>
      <c r="F90" s="22">
        <f t="shared" si="24"/>
        <v>23294.5</v>
      </c>
      <c r="G90" s="22">
        <f t="shared" si="25"/>
        <v>9.4359999930020422E-3</v>
      </c>
      <c r="I90" s="22">
        <f>G90</f>
        <v>9.4359999930020422E-3</v>
      </c>
      <c r="O90" s="22">
        <f t="shared" ca="1" si="21"/>
        <v>7.6632232619269491E-3</v>
      </c>
      <c r="P90" s="24">
        <f t="shared" si="26"/>
        <v>7.2285796039134875E-3</v>
      </c>
      <c r="Q90" s="25">
        <f t="shared" si="27"/>
        <v>41005.372199999998</v>
      </c>
      <c r="R90" s="22">
        <f t="shared" si="28"/>
        <v>4.8727047741638658E-6</v>
      </c>
      <c r="S90" s="22">
        <v>0.5</v>
      </c>
      <c r="T90" s="22">
        <f t="shared" si="20"/>
        <v>2.4363523870819329E-6</v>
      </c>
      <c r="U90" s="47"/>
    </row>
    <row r="91" spans="1:34" s="22" customFormat="1">
      <c r="A91" s="117" t="s">
        <v>196</v>
      </c>
      <c r="B91" s="90"/>
      <c r="C91" s="19">
        <v>56374.86479535282</v>
      </c>
      <c r="D91" s="19">
        <v>2.0000000000000001E-4</v>
      </c>
      <c r="E91" s="89">
        <f t="shared" si="23"/>
        <v>24274.536496662913</v>
      </c>
      <c r="F91" s="22">
        <f t="shared" si="24"/>
        <v>24274.5</v>
      </c>
      <c r="G91" s="22">
        <f t="shared" si="25"/>
        <v>1.3071352812403347E-2</v>
      </c>
      <c r="J91" s="23"/>
      <c r="K91" s="22">
        <f>G91</f>
        <v>1.3071352812403347E-2</v>
      </c>
      <c r="O91" s="22">
        <f t="shared" ca="1" si="21"/>
        <v>1.327822334932463E-2</v>
      </c>
      <c r="P91" s="24">
        <f t="shared" si="26"/>
        <v>1.3083446276044686E-2</v>
      </c>
      <c r="Q91" s="25">
        <f t="shared" si="27"/>
        <v>41356.36479535282</v>
      </c>
      <c r="R91" s="22">
        <f t="shared" si="28"/>
        <v>1.4625186284437244E-10</v>
      </c>
      <c r="S91" s="22">
        <v>1</v>
      </c>
      <c r="T91" s="22">
        <f t="shared" ref="T91:T122" si="29">S91*R91</f>
        <v>1.4625186284437244E-10</v>
      </c>
    </row>
    <row r="92" spans="1:34" s="22" customFormat="1">
      <c r="A92" s="23" t="s">
        <v>231</v>
      </c>
      <c r="B92" s="12" t="s">
        <v>46</v>
      </c>
      <c r="C92" s="157">
        <v>48444.470200000003</v>
      </c>
      <c r="D92" s="157" t="s">
        <v>202</v>
      </c>
      <c r="E92" s="89">
        <f t="shared" si="23"/>
        <v>2131.9975876164312</v>
      </c>
      <c r="F92" s="22">
        <f t="shared" si="24"/>
        <v>2132</v>
      </c>
      <c r="G92" s="22">
        <f t="shared" si="25"/>
        <v>-8.6400000145658851E-4</v>
      </c>
      <c r="I92" s="22">
        <f>G92</f>
        <v>-8.6400000145658851E-4</v>
      </c>
      <c r="O92" s="22">
        <f t="shared" ca="1" si="21"/>
        <v>-0.1135892658702707</v>
      </c>
      <c r="P92" s="24">
        <f t="shared" si="26"/>
        <v>8.5966807739104503E-4</v>
      </c>
      <c r="Q92" s="25">
        <f t="shared" si="27"/>
        <v>33425.970200000003</v>
      </c>
      <c r="R92" s="22">
        <f t="shared" si="28"/>
        <v>2.9710316460382916E-6</v>
      </c>
      <c r="S92" s="22">
        <v>1</v>
      </c>
      <c r="T92" s="22">
        <f t="shared" si="29"/>
        <v>2.9710316460382916E-6</v>
      </c>
      <c r="U92"/>
    </row>
    <row r="93" spans="1:34" s="22" customFormat="1">
      <c r="A93" s="23" t="s">
        <v>231</v>
      </c>
      <c r="B93" s="12" t="s">
        <v>46</v>
      </c>
      <c r="C93" s="157">
        <v>48444.470300000001</v>
      </c>
      <c r="D93" s="157" t="s">
        <v>202</v>
      </c>
      <c r="E93" s="89">
        <f t="shared" si="23"/>
        <v>2131.9978668274853</v>
      </c>
      <c r="F93" s="22">
        <f t="shared" si="24"/>
        <v>2132</v>
      </c>
      <c r="G93" s="22">
        <f t="shared" si="25"/>
        <v>-7.6400000398280099E-4</v>
      </c>
      <c r="I93" s="22">
        <f>G93</f>
        <v>-7.6400000398280099E-4</v>
      </c>
      <c r="O93" s="22">
        <f t="shared" ca="1" si="21"/>
        <v>-0.1135892658702707</v>
      </c>
      <c r="P93" s="24">
        <f t="shared" si="26"/>
        <v>8.5966807739104503E-4</v>
      </c>
      <c r="Q93" s="25">
        <f t="shared" si="27"/>
        <v>33425.970300000001</v>
      </c>
      <c r="R93" s="22">
        <f t="shared" si="28"/>
        <v>2.6362980384722263E-6</v>
      </c>
      <c r="S93" s="22">
        <v>1</v>
      </c>
      <c r="T93" s="22">
        <f t="shared" si="29"/>
        <v>2.6362980384722263E-6</v>
      </c>
      <c r="U93"/>
    </row>
    <row r="94" spans="1:34" s="22" customFormat="1">
      <c r="A94" s="23" t="s">
        <v>231</v>
      </c>
      <c r="B94" s="12" t="s">
        <v>52</v>
      </c>
      <c r="C94" s="157">
        <v>48484.403299999998</v>
      </c>
      <c r="D94" s="157" t="s">
        <v>202</v>
      </c>
      <c r="E94" s="89">
        <f t="shared" si="23"/>
        <v>2243.4952199066174</v>
      </c>
      <c r="F94" s="22">
        <f t="shared" si="24"/>
        <v>2243.5</v>
      </c>
      <c r="G94" s="22">
        <f t="shared" si="25"/>
        <v>-1.7120000047725625E-3</v>
      </c>
      <c r="I94" s="22">
        <f>G94</f>
        <v>-1.7120000047725625E-3</v>
      </c>
      <c r="O94" s="22">
        <f t="shared" ca="1" si="21"/>
        <v>-0.11295041637053106</v>
      </c>
      <c r="P94" s="24">
        <f t="shared" si="26"/>
        <v>2.918229104696946E-4</v>
      </c>
      <c r="Q94" s="25">
        <f t="shared" si="27"/>
        <v>33465.903299999998</v>
      </c>
      <c r="R94" s="22">
        <f t="shared" si="28"/>
        <v>4.0153062756499778E-6</v>
      </c>
      <c r="S94" s="22">
        <v>1</v>
      </c>
      <c r="T94" s="22">
        <f t="shared" si="29"/>
        <v>4.0153062756499778E-6</v>
      </c>
    </row>
    <row r="95" spans="1:34" s="22" customFormat="1">
      <c r="A95" s="23" t="s">
        <v>231</v>
      </c>
      <c r="B95" s="12" t="s">
        <v>52</v>
      </c>
      <c r="C95" s="157">
        <v>48484.405700000003</v>
      </c>
      <c r="D95" s="157" t="s">
        <v>202</v>
      </c>
      <c r="E95" s="89">
        <f t="shared" si="23"/>
        <v>2243.5019209721004</v>
      </c>
      <c r="F95" s="22">
        <f t="shared" si="24"/>
        <v>2243.5</v>
      </c>
      <c r="G95" s="22">
        <f t="shared" si="25"/>
        <v>6.8800000008195639E-4</v>
      </c>
      <c r="I95" s="22">
        <f>G95</f>
        <v>6.8800000008195639E-4</v>
      </c>
      <c r="O95" s="22">
        <f t="shared" ref="O95:O126" ca="1" si="30">C$11+C$12*F95</f>
        <v>-0.11295041637053106</v>
      </c>
      <c r="P95" s="24">
        <f t="shared" si="26"/>
        <v>2.918229104696946E-4</v>
      </c>
      <c r="Q95" s="25">
        <f t="shared" si="27"/>
        <v>33465.905700000003</v>
      </c>
      <c r="R95" s="22">
        <f t="shared" si="28"/>
        <v>1.5695628633364209E-7</v>
      </c>
      <c r="S95" s="22">
        <v>1</v>
      </c>
      <c r="T95" s="22">
        <f t="shared" si="29"/>
        <v>1.5695628633364209E-7</v>
      </c>
    </row>
    <row r="96" spans="1:34" s="22" customFormat="1">
      <c r="A96" s="23" t="s">
        <v>231</v>
      </c>
      <c r="B96" s="12" t="s">
        <v>46</v>
      </c>
      <c r="C96" s="157">
        <v>48524.337599999999</v>
      </c>
      <c r="D96" s="157" t="s">
        <v>202</v>
      </c>
      <c r="E96" s="89">
        <f t="shared" si="23"/>
        <v>2354.9962027295551</v>
      </c>
      <c r="F96" s="22">
        <f t="shared" si="24"/>
        <v>2355</v>
      </c>
      <c r="G96" s="22">
        <f t="shared" si="25"/>
        <v>-1.3600000020232983E-3</v>
      </c>
      <c r="I96" s="22">
        <f>G96</f>
        <v>-1.3600000020232983E-3</v>
      </c>
      <c r="O96" s="22">
        <f t="shared" ca="1" si="30"/>
        <v>-0.11231156687079143</v>
      </c>
      <c r="P96" s="24">
        <f t="shared" si="26"/>
        <v>-2.6965141845594902E-4</v>
      </c>
      <c r="Q96" s="25">
        <f t="shared" si="27"/>
        <v>33505.837599999999</v>
      </c>
      <c r="R96" s="22">
        <f t="shared" si="28"/>
        <v>1.1888600336873248E-6</v>
      </c>
      <c r="S96" s="22">
        <v>1</v>
      </c>
      <c r="T96" s="22">
        <f t="shared" si="29"/>
        <v>1.1888600336873248E-6</v>
      </c>
    </row>
    <row r="97" spans="1:21" s="22" customFormat="1">
      <c r="A97" s="23" t="s">
        <v>231</v>
      </c>
      <c r="B97" s="12" t="s">
        <v>46</v>
      </c>
      <c r="C97" s="157">
        <v>48524.337800000001</v>
      </c>
      <c r="D97" s="157" t="s">
        <v>202</v>
      </c>
      <c r="E97" s="89">
        <f t="shared" si="23"/>
        <v>2354.9967611516836</v>
      </c>
      <c r="F97" s="22">
        <f t="shared" si="24"/>
        <v>2355</v>
      </c>
      <c r="G97" s="22">
        <f t="shared" si="25"/>
        <v>-1.1599999997997656E-3</v>
      </c>
      <c r="I97" s="22">
        <f>G97</f>
        <v>-1.1599999997997656E-3</v>
      </c>
      <c r="O97" s="22">
        <f t="shared" ca="1" si="30"/>
        <v>-0.11231156687079143</v>
      </c>
      <c r="P97" s="24">
        <f t="shared" si="26"/>
        <v>-2.6965141845594902E-4</v>
      </c>
      <c r="Q97" s="25">
        <f t="shared" si="27"/>
        <v>33505.837800000001</v>
      </c>
      <c r="R97" s="22">
        <f t="shared" si="28"/>
        <v>7.927205963009469E-7</v>
      </c>
      <c r="S97" s="22">
        <v>1</v>
      </c>
      <c r="T97" s="22">
        <f t="shared" si="29"/>
        <v>7.927205963009469E-7</v>
      </c>
    </row>
    <row r="98" spans="1:21" s="22" customFormat="1">
      <c r="A98" s="23" t="s">
        <v>231</v>
      </c>
      <c r="B98" s="12" t="s">
        <v>46</v>
      </c>
      <c r="C98" s="157">
        <v>48724.542600000001</v>
      </c>
      <c r="D98" s="157" t="s">
        <v>202</v>
      </c>
      <c r="E98" s="89">
        <f t="shared" si="23"/>
        <v>2913.9907078558749</v>
      </c>
      <c r="F98" s="22">
        <f t="shared" si="24"/>
        <v>2914</v>
      </c>
      <c r="G98" s="22">
        <f t="shared" si="25"/>
        <v>-3.328000006149523E-3</v>
      </c>
      <c r="I98" s="22">
        <f>G98</f>
        <v>-3.328000006149523E-3</v>
      </c>
      <c r="O98" s="22">
        <f t="shared" ca="1" si="30"/>
        <v>-0.10910872498420437</v>
      </c>
      <c r="P98" s="24">
        <f t="shared" si="26"/>
        <v>-2.9885419980828134E-3</v>
      </c>
      <c r="Q98" s="25">
        <f t="shared" si="27"/>
        <v>33706.042600000001</v>
      </c>
      <c r="R98" s="22">
        <f t="shared" si="28"/>
        <v>1.1523173924061827E-7</v>
      </c>
      <c r="S98" s="22">
        <v>1</v>
      </c>
      <c r="T98" s="22">
        <f t="shared" si="29"/>
        <v>1.1523173924061827E-7</v>
      </c>
    </row>
    <row r="99" spans="1:21" s="22" customFormat="1">
      <c r="A99" s="23" t="s">
        <v>231</v>
      </c>
      <c r="B99" s="12" t="s">
        <v>46</v>
      </c>
      <c r="C99" s="157">
        <v>48724.5452</v>
      </c>
      <c r="D99" s="157" t="s">
        <v>202</v>
      </c>
      <c r="E99" s="89">
        <f t="shared" ref="E99:E144" si="31">+(C99-C$7)/C$8</f>
        <v>2913.9979673434664</v>
      </c>
      <c r="F99" s="22">
        <f t="shared" ref="F99:F145" si="32">ROUND(2*E99,0)/2</f>
        <v>2914</v>
      </c>
      <c r="G99" s="22">
        <f t="shared" ref="G99:G144" si="33">+C99-(C$7+F99*C$8)</f>
        <v>-7.2800000634742901E-4</v>
      </c>
      <c r="I99" s="22">
        <f>G99</f>
        <v>-7.2800000634742901E-4</v>
      </c>
      <c r="O99" s="22">
        <f t="shared" ca="1" si="30"/>
        <v>-0.10910872498420437</v>
      </c>
      <c r="P99" s="24">
        <f t="shared" ref="P99:P144" si="34">D$11+D$12*F99+D$13*F99^2</f>
        <v>-2.9885419980828134E-3</v>
      </c>
      <c r="Q99" s="25">
        <f t="shared" ref="Q99:Q144" si="35">+C99-15018.5</f>
        <v>33706.0452</v>
      </c>
      <c r="R99" s="22">
        <f t="shared" ref="R99:R144" si="36">+(P99-G99)^2</f>
        <v>5.1100500963989786E-6</v>
      </c>
      <c r="S99" s="22">
        <v>1</v>
      </c>
      <c r="T99" s="22">
        <f t="shared" si="29"/>
        <v>5.1100500963989786E-6</v>
      </c>
    </row>
    <row r="100" spans="1:21" s="22" customFormat="1">
      <c r="A100" s="23" t="s">
        <v>254</v>
      </c>
      <c r="B100" s="12" t="s">
        <v>46</v>
      </c>
      <c r="C100" s="157">
        <v>48839.508999999998</v>
      </c>
      <c r="D100" s="157" t="s">
        <v>202</v>
      </c>
      <c r="E100" s="89">
        <f t="shared" si="31"/>
        <v>3234.9896133485081</v>
      </c>
      <c r="F100" s="22">
        <f t="shared" si="32"/>
        <v>3235</v>
      </c>
      <c r="G100" s="22">
        <f t="shared" si="33"/>
        <v>-3.7200000078883022E-3</v>
      </c>
      <c r="I100" s="22">
        <f>G100</f>
        <v>-3.7200000078883022E-3</v>
      </c>
      <c r="O100" s="22">
        <f t="shared" ca="1" si="30"/>
        <v>-0.10726952597598534</v>
      </c>
      <c r="P100" s="24">
        <f t="shared" si="34"/>
        <v>-4.4774592867160923E-3</v>
      </c>
      <c r="Q100" s="25">
        <f t="shared" si="35"/>
        <v>33821.008999999998</v>
      </c>
      <c r="R100" s="22">
        <f t="shared" si="36"/>
        <v>5.737445590823159E-7</v>
      </c>
      <c r="S100" s="22">
        <v>1</v>
      </c>
      <c r="T100" s="22">
        <f t="shared" si="29"/>
        <v>5.737445590823159E-7</v>
      </c>
    </row>
    <row r="101" spans="1:21" s="22" customFormat="1">
      <c r="A101" s="23" t="s">
        <v>254</v>
      </c>
      <c r="B101" s="12" t="s">
        <v>46</v>
      </c>
      <c r="C101" s="157">
        <v>48839.514000000003</v>
      </c>
      <c r="D101" s="157" t="s">
        <v>202</v>
      </c>
      <c r="E101" s="89">
        <f t="shared" si="31"/>
        <v>3235.0035739015825</v>
      </c>
      <c r="F101" s="22">
        <f t="shared" si="32"/>
        <v>3235</v>
      </c>
      <c r="G101" s="22">
        <f t="shared" si="33"/>
        <v>1.2799999967683107E-3</v>
      </c>
      <c r="I101" s="22">
        <f>G101</f>
        <v>1.2799999967683107E-3</v>
      </c>
      <c r="O101" s="22">
        <f t="shared" ca="1" si="30"/>
        <v>-0.10726952597598534</v>
      </c>
      <c r="P101" s="24">
        <f t="shared" si="34"/>
        <v>-4.4774592867160923E-3</v>
      </c>
      <c r="Q101" s="25">
        <f t="shared" si="35"/>
        <v>33821.014000000003</v>
      </c>
      <c r="R101" s="22">
        <f t="shared" si="36"/>
        <v>3.3148337400980732E-5</v>
      </c>
      <c r="S101" s="22">
        <v>1</v>
      </c>
      <c r="T101" s="22">
        <f t="shared" si="29"/>
        <v>3.3148337400980732E-5</v>
      </c>
    </row>
    <row r="102" spans="1:21" s="22" customFormat="1">
      <c r="A102" s="23" t="s">
        <v>261</v>
      </c>
      <c r="B102" s="12" t="s">
        <v>46</v>
      </c>
      <c r="C102" s="157">
        <v>49545.419000000002</v>
      </c>
      <c r="D102" s="157" t="s">
        <v>202</v>
      </c>
      <c r="E102" s="89">
        <f t="shared" si="31"/>
        <v>5205.9684156447493</v>
      </c>
      <c r="F102" s="22">
        <f t="shared" si="32"/>
        <v>5206</v>
      </c>
      <c r="G102" s="22">
        <f t="shared" si="33"/>
        <v>-1.1312000002362765E-2</v>
      </c>
      <c r="I102" s="22">
        <f>G102</f>
        <v>-1.1312000002362765E-2</v>
      </c>
      <c r="O102" s="22">
        <f t="shared" ca="1" si="30"/>
        <v>-9.5976500290004874E-2</v>
      </c>
      <c r="P102" s="24">
        <f t="shared" si="34"/>
        <v>-1.2462197553064772E-2</v>
      </c>
      <c r="Q102" s="25">
        <f t="shared" si="35"/>
        <v>34526.919000000002</v>
      </c>
      <c r="R102" s="22">
        <f t="shared" si="36"/>
        <v>1.3229544056408958E-6</v>
      </c>
      <c r="S102" s="22">
        <v>1</v>
      </c>
      <c r="T102" s="22">
        <f t="shared" si="29"/>
        <v>1.3229544056408958E-6</v>
      </c>
    </row>
    <row r="103" spans="1:21" s="22" customFormat="1">
      <c r="A103" s="23" t="s">
        <v>284</v>
      </c>
      <c r="B103" s="12" t="s">
        <v>52</v>
      </c>
      <c r="C103" s="157">
        <v>52041.546999999999</v>
      </c>
      <c r="D103" s="157" t="s">
        <v>202</v>
      </c>
      <c r="E103" s="89">
        <f t="shared" si="31"/>
        <v>12175.433893989131</v>
      </c>
      <c r="F103" s="22">
        <f t="shared" si="32"/>
        <v>12175.5</v>
      </c>
      <c r="G103" s="22">
        <f t="shared" si="33"/>
        <v>-2.3676000004343223E-2</v>
      </c>
      <c r="I103" s="22">
        <f>G103</f>
        <v>-2.3676000004343223E-2</v>
      </c>
      <c r="O103" s="22">
        <f t="shared" ca="1" si="30"/>
        <v>-5.6044109362333214E-2</v>
      </c>
      <c r="P103" s="24">
        <f t="shared" si="34"/>
        <v>-2.473099350653056E-2</v>
      </c>
      <c r="Q103" s="25">
        <f t="shared" si="35"/>
        <v>37023.046999999999</v>
      </c>
      <c r="R103" s="22">
        <f t="shared" si="36"/>
        <v>1.1130112896575036E-6</v>
      </c>
      <c r="S103" s="22">
        <v>1</v>
      </c>
      <c r="T103" s="22">
        <f t="shared" si="29"/>
        <v>1.1130112896575036E-6</v>
      </c>
    </row>
    <row r="104" spans="1:21" s="22" customFormat="1">
      <c r="A104" s="115" t="s">
        <v>193</v>
      </c>
      <c r="B104" s="111" t="s">
        <v>52</v>
      </c>
      <c r="C104" s="112">
        <v>53149.662600000003</v>
      </c>
      <c r="D104" s="112">
        <v>4.0000000000000002E-4</v>
      </c>
      <c r="E104" s="89">
        <f t="shared" si="31"/>
        <v>15269.415220353369</v>
      </c>
      <c r="F104" s="22">
        <f t="shared" si="32"/>
        <v>15269.5</v>
      </c>
      <c r="G104" s="22">
        <f t="shared" si="33"/>
        <v>-3.0363999998371582E-2</v>
      </c>
      <c r="K104" s="22">
        <f>G104</f>
        <v>-3.0363999998371582E-2</v>
      </c>
      <c r="O104" s="22">
        <f t="shared" ca="1" si="30"/>
        <v>-3.8316751943549068E-2</v>
      </c>
      <c r="P104" s="24">
        <f t="shared" si="34"/>
        <v>-2.2199676697513313E-2</v>
      </c>
      <c r="Q104" s="25">
        <f t="shared" si="35"/>
        <v>38131.162600000003</v>
      </c>
      <c r="R104" s="22">
        <f t="shared" si="36"/>
        <v>6.6656174960937279E-5</v>
      </c>
      <c r="S104" s="22">
        <v>1</v>
      </c>
      <c r="T104" s="22">
        <f t="shared" si="29"/>
        <v>6.6656174960937279E-5</v>
      </c>
    </row>
    <row r="105" spans="1:21" s="22" customFormat="1">
      <c r="A105" s="23" t="s">
        <v>422</v>
      </c>
      <c r="B105" s="12" t="s">
        <v>46</v>
      </c>
      <c r="C105" s="157">
        <v>54673.441200000001</v>
      </c>
      <c r="D105" s="157" t="s">
        <v>202</v>
      </c>
      <c r="E105" s="89">
        <f t="shared" si="31"/>
        <v>19523.973620138928</v>
      </c>
      <c r="F105" s="22">
        <f t="shared" si="32"/>
        <v>19524</v>
      </c>
      <c r="G105" s="22">
        <f t="shared" si="33"/>
        <v>-9.4480000043404289E-3</v>
      </c>
      <c r="I105" s="22">
        <f>G105</f>
        <v>-9.4480000043404289E-3</v>
      </c>
      <c r="O105" s="22">
        <f t="shared" ca="1" si="30"/>
        <v>-1.3940203094739381E-2</v>
      </c>
      <c r="P105" s="24">
        <f t="shared" si="34"/>
        <v>-1.0708329787141979E-2</v>
      </c>
      <c r="Q105" s="25">
        <f t="shared" si="35"/>
        <v>39654.941200000001</v>
      </c>
      <c r="R105" s="22">
        <f t="shared" si="36"/>
        <v>1.588431161416603E-6</v>
      </c>
      <c r="S105" s="22">
        <v>1</v>
      </c>
      <c r="T105" s="22">
        <f t="shared" si="29"/>
        <v>1.588431161416603E-6</v>
      </c>
    </row>
    <row r="106" spans="1:21" s="22" customFormat="1">
      <c r="A106" s="23" t="s">
        <v>468</v>
      </c>
      <c r="B106" s="12" t="s">
        <v>46</v>
      </c>
      <c r="C106" s="157">
        <v>55049.4928</v>
      </c>
      <c r="D106" s="157" t="s">
        <v>202</v>
      </c>
      <c r="E106" s="89">
        <f t="shared" si="31"/>
        <v>20573.951283254028</v>
      </c>
      <c r="F106" s="22">
        <f t="shared" si="32"/>
        <v>20574</v>
      </c>
      <c r="G106" s="22">
        <f t="shared" si="33"/>
        <v>-1.7448000005970243E-2</v>
      </c>
      <c r="I106" s="22">
        <f>G106</f>
        <v>-1.7448000005970243E-2</v>
      </c>
      <c r="O106" s="22">
        <f t="shared" ca="1" si="30"/>
        <v>-7.9241315725275679E-3</v>
      </c>
      <c r="P106" s="24">
        <f t="shared" si="34"/>
        <v>-6.4452065599677616E-3</v>
      </c>
      <c r="Q106" s="25">
        <f t="shared" si="35"/>
        <v>40030.9928</v>
      </c>
      <c r="R106" s="22">
        <f t="shared" si="36"/>
        <v>1.2106146361539516E-4</v>
      </c>
      <c r="S106" s="22">
        <v>1</v>
      </c>
      <c r="T106" s="22">
        <f t="shared" si="29"/>
        <v>1.2106146361539516E-4</v>
      </c>
    </row>
    <row r="107" spans="1:21" s="22" customFormat="1">
      <c r="A107" s="18" t="s">
        <v>194</v>
      </c>
      <c r="B107" s="90" t="s">
        <v>52</v>
      </c>
      <c r="C107" s="19">
        <v>55602.679150000004</v>
      </c>
      <c r="D107" s="19">
        <v>2.0000000000000001E-4</v>
      </c>
      <c r="E107" s="89">
        <f t="shared" si="31"/>
        <v>22118.508761643101</v>
      </c>
      <c r="F107" s="22">
        <f t="shared" si="32"/>
        <v>22118.5</v>
      </c>
      <c r="G107" s="22">
        <f t="shared" si="33"/>
        <v>3.1380000000353903E-3</v>
      </c>
      <c r="K107" s="22">
        <f t="shared" ref="K107:K125" si="37">G107</f>
        <v>3.1380000000353903E-3</v>
      </c>
      <c r="O107" s="22">
        <f t="shared" ca="1" si="30"/>
        <v>9.2522315704970937E-4</v>
      </c>
      <c r="P107" s="24">
        <f t="shared" si="34"/>
        <v>8.5237982423543024E-4</v>
      </c>
      <c r="Q107" s="25">
        <f t="shared" si="35"/>
        <v>40584.179150000004</v>
      </c>
      <c r="R107" s="22">
        <f t="shared" si="36"/>
        <v>5.2240595880238398E-6</v>
      </c>
      <c r="S107" s="22">
        <v>1</v>
      </c>
      <c r="T107" s="22">
        <f t="shared" si="29"/>
        <v>5.2240595880238398E-6</v>
      </c>
      <c r="U107"/>
    </row>
    <row r="108" spans="1:21" s="22" customFormat="1">
      <c r="A108" s="18" t="s">
        <v>194</v>
      </c>
      <c r="B108" s="90" t="s">
        <v>46</v>
      </c>
      <c r="C108" s="118">
        <v>55618.614309999997</v>
      </c>
      <c r="D108" s="118">
        <v>2.0000000000000001E-4</v>
      </c>
      <c r="E108" s="89">
        <f t="shared" si="31"/>
        <v>22163.001490987048</v>
      </c>
      <c r="F108" s="22">
        <f t="shared" si="32"/>
        <v>22163</v>
      </c>
      <c r="G108" s="22">
        <f t="shared" si="33"/>
        <v>5.3399999160319567E-4</v>
      </c>
      <c r="K108" s="22">
        <f t="shared" si="37"/>
        <v>5.3399999160319567E-4</v>
      </c>
      <c r="O108" s="22">
        <f t="shared" ca="1" si="30"/>
        <v>1.1801899977529895E-3</v>
      </c>
      <c r="P108" s="24">
        <f t="shared" si="34"/>
        <v>1.0807548530144956E-3</v>
      </c>
      <c r="Q108" s="25">
        <f t="shared" si="35"/>
        <v>40600.114309999997</v>
      </c>
      <c r="R108" s="22">
        <f t="shared" si="36"/>
        <v>2.9894087847688978E-7</v>
      </c>
      <c r="S108" s="22">
        <v>1</v>
      </c>
      <c r="T108" s="22">
        <f t="shared" si="29"/>
        <v>2.9894087847688978E-7</v>
      </c>
    </row>
    <row r="109" spans="1:21" s="22" customFormat="1">
      <c r="A109" s="23" t="s">
        <v>499</v>
      </c>
      <c r="B109" s="12" t="s">
        <v>46</v>
      </c>
      <c r="C109" s="157">
        <v>55655.504699999998</v>
      </c>
      <c r="D109" s="157" t="s">
        <v>202</v>
      </c>
      <c r="E109" s="89">
        <f t="shared" si="31"/>
        <v>22266.003540396239</v>
      </c>
      <c r="F109" s="22">
        <f t="shared" si="32"/>
        <v>22266</v>
      </c>
      <c r="G109" s="22">
        <f t="shared" si="33"/>
        <v>1.2679999927058816E-3</v>
      </c>
      <c r="I109" s="22">
        <f>G109</f>
        <v>1.2679999927058816E-3</v>
      </c>
      <c r="O109" s="22">
        <f t="shared" ca="1" si="30"/>
        <v>1.7703379661223317E-3</v>
      </c>
      <c r="P109" s="24">
        <f t="shared" si="34"/>
        <v>1.6132458906814306E-3</v>
      </c>
      <c r="Q109" s="25">
        <f t="shared" si="35"/>
        <v>40637.004699999998</v>
      </c>
      <c r="R109" s="22">
        <f t="shared" si="36"/>
        <v>1.1919473006894323E-7</v>
      </c>
      <c r="S109" s="22">
        <v>1</v>
      </c>
      <c r="T109" s="22">
        <f t="shared" si="29"/>
        <v>1.1919473006894323E-7</v>
      </c>
      <c r="U109"/>
    </row>
    <row r="110" spans="1:21" s="22" customFormat="1">
      <c r="A110" s="18" t="s">
        <v>194</v>
      </c>
      <c r="B110" s="90" t="s">
        <v>46</v>
      </c>
      <c r="C110" s="19">
        <v>55687.381659999999</v>
      </c>
      <c r="D110" s="19">
        <v>4.0000000000000002E-4</v>
      </c>
      <c r="E110" s="89">
        <f t="shared" si="31"/>
        <v>22355.007538698639</v>
      </c>
      <c r="F110" s="22">
        <f t="shared" si="32"/>
        <v>22355</v>
      </c>
      <c r="G110" s="22">
        <f t="shared" si="33"/>
        <v>2.6999999972758815E-3</v>
      </c>
      <c r="K110" s="22">
        <f t="shared" si="37"/>
        <v>2.6999999972758815E-3</v>
      </c>
      <c r="O110" s="22">
        <f t="shared" ca="1" si="30"/>
        <v>2.2802716475288642E-3</v>
      </c>
      <c r="P110" s="24">
        <f t="shared" si="34"/>
        <v>2.0777378314650596E-3</v>
      </c>
      <c r="Q110" s="25">
        <f t="shared" si="35"/>
        <v>40668.881659999999</v>
      </c>
      <c r="R110" s="22">
        <f t="shared" si="36"/>
        <v>3.8721020299957472E-7</v>
      </c>
      <c r="S110" s="22">
        <v>1</v>
      </c>
      <c r="T110" s="22">
        <f t="shared" si="29"/>
        <v>3.8721020299957472E-7</v>
      </c>
    </row>
    <row r="111" spans="1:21" s="22" customFormat="1">
      <c r="A111" s="18" t="s">
        <v>194</v>
      </c>
      <c r="B111" s="90" t="s">
        <v>46</v>
      </c>
      <c r="C111" s="19">
        <v>55687.381959999999</v>
      </c>
      <c r="D111" s="19">
        <v>4.0000000000000002E-4</v>
      </c>
      <c r="E111" s="89">
        <f t="shared" si="31"/>
        <v>22355.008376331822</v>
      </c>
      <c r="F111" s="22">
        <f t="shared" si="32"/>
        <v>22355</v>
      </c>
      <c r="G111" s="22">
        <f t="shared" si="33"/>
        <v>2.9999999969732016E-3</v>
      </c>
      <c r="K111" s="22">
        <f t="shared" si="37"/>
        <v>2.9999999969732016E-3</v>
      </c>
      <c r="O111" s="22">
        <f t="shared" ca="1" si="30"/>
        <v>2.2802716475288642E-3</v>
      </c>
      <c r="P111" s="24">
        <f t="shared" si="34"/>
        <v>2.0777378314650596E-3</v>
      </c>
      <c r="Q111" s="25">
        <f t="shared" si="35"/>
        <v>40668.881959999999</v>
      </c>
      <c r="R111" s="22">
        <f t="shared" si="36"/>
        <v>8.5056750192776748E-7</v>
      </c>
      <c r="S111" s="22">
        <v>1</v>
      </c>
      <c r="T111" s="22">
        <f t="shared" si="29"/>
        <v>8.5056750192776748E-7</v>
      </c>
    </row>
    <row r="112" spans="1:21" s="22" customFormat="1">
      <c r="A112" s="18" t="s">
        <v>194</v>
      </c>
      <c r="B112" s="90" t="s">
        <v>46</v>
      </c>
      <c r="C112" s="19">
        <v>55687.382559999998</v>
      </c>
      <c r="D112" s="19">
        <v>2.0000000000000001E-4</v>
      </c>
      <c r="E112" s="89">
        <f t="shared" si="31"/>
        <v>22355.010051598187</v>
      </c>
      <c r="F112" s="22">
        <f t="shared" si="32"/>
        <v>22355</v>
      </c>
      <c r="G112" s="22">
        <f t="shared" si="33"/>
        <v>3.599999996367842E-3</v>
      </c>
      <c r="K112" s="22">
        <f t="shared" si="37"/>
        <v>3.599999996367842E-3</v>
      </c>
      <c r="O112" s="22">
        <f t="shared" ca="1" si="30"/>
        <v>2.2802716475288642E-3</v>
      </c>
      <c r="P112" s="24">
        <f t="shared" si="34"/>
        <v>2.0777378314650596E-3</v>
      </c>
      <c r="Q112" s="25">
        <f t="shared" si="35"/>
        <v>40668.882559999998</v>
      </c>
      <c r="R112" s="22">
        <f t="shared" si="36"/>
        <v>2.3172820986945055E-6</v>
      </c>
      <c r="S112" s="22">
        <v>1</v>
      </c>
      <c r="T112" s="22">
        <f t="shared" si="29"/>
        <v>2.3172820986945055E-6</v>
      </c>
    </row>
    <row r="113" spans="1:21" s="22" customFormat="1">
      <c r="A113" s="18" t="s">
        <v>194</v>
      </c>
      <c r="B113" s="90" t="s">
        <v>46</v>
      </c>
      <c r="C113" s="19">
        <v>55984.652269999999</v>
      </c>
      <c r="D113" s="19">
        <v>2.9999999999999997E-4</v>
      </c>
      <c r="E113" s="89">
        <f t="shared" si="31"/>
        <v>23185.019963590865</v>
      </c>
      <c r="F113" s="22">
        <f t="shared" si="32"/>
        <v>23185</v>
      </c>
      <c r="G113" s="22">
        <f t="shared" si="33"/>
        <v>7.149999997636769E-3</v>
      </c>
      <c r="K113" s="22">
        <f t="shared" si="37"/>
        <v>7.149999997636769E-3</v>
      </c>
      <c r="O113" s="22">
        <f t="shared" ca="1" si="30"/>
        <v>7.0358329460391555E-3</v>
      </c>
      <c r="P113" s="24">
        <f t="shared" si="34"/>
        <v>6.6049552464206573E-3</v>
      </c>
      <c r="Q113" s="25">
        <f t="shared" si="35"/>
        <v>40966.152269999999</v>
      </c>
      <c r="R113" s="22">
        <f t="shared" si="36"/>
        <v>2.97073780828233E-7</v>
      </c>
      <c r="S113" s="22">
        <v>1</v>
      </c>
      <c r="T113" s="22">
        <f t="shared" si="29"/>
        <v>2.97073780828233E-7</v>
      </c>
    </row>
    <row r="114" spans="1:21" s="22" customFormat="1">
      <c r="A114" s="18" t="s">
        <v>194</v>
      </c>
      <c r="B114" s="90" t="s">
        <v>46</v>
      </c>
      <c r="C114" s="19">
        <v>56002.561710000002</v>
      </c>
      <c r="D114" s="19">
        <v>2.9999999999999997E-4</v>
      </c>
      <c r="E114" s="89">
        <f t="shared" si="31"/>
        <v>23235.0251010744</v>
      </c>
      <c r="F114" s="22">
        <f t="shared" si="32"/>
        <v>23235</v>
      </c>
      <c r="G114" s="22">
        <f t="shared" si="33"/>
        <v>8.989999994810205E-3</v>
      </c>
      <c r="K114" s="22">
        <f t="shared" si="37"/>
        <v>8.989999994810205E-3</v>
      </c>
      <c r="O114" s="22">
        <f t="shared" ca="1" si="30"/>
        <v>7.3223125423349522E-3</v>
      </c>
      <c r="P114" s="24">
        <f t="shared" si="34"/>
        <v>6.8889529658339166E-3</v>
      </c>
      <c r="Q114" s="25">
        <f t="shared" si="35"/>
        <v>40984.061710000002</v>
      </c>
      <c r="R114" s="22">
        <f t="shared" si="36"/>
        <v>4.4143986179700882E-6</v>
      </c>
      <c r="S114" s="22">
        <v>1</v>
      </c>
      <c r="T114" s="22">
        <f t="shared" si="29"/>
        <v>4.4143986179700882E-6</v>
      </c>
    </row>
    <row r="115" spans="1:21" s="22" customFormat="1">
      <c r="A115" s="18" t="s">
        <v>194</v>
      </c>
      <c r="B115" s="90" t="s">
        <v>46</v>
      </c>
      <c r="C115" s="19">
        <v>56002.562709999998</v>
      </c>
      <c r="D115" s="19">
        <v>5.0000000000000001E-4</v>
      </c>
      <c r="E115" s="89">
        <f t="shared" si="31"/>
        <v>23235.027893185001</v>
      </c>
      <c r="F115" s="22">
        <f t="shared" si="32"/>
        <v>23235</v>
      </c>
      <c r="G115" s="22">
        <f t="shared" si="33"/>
        <v>9.989999991375953E-3</v>
      </c>
      <c r="K115" s="22">
        <f t="shared" si="37"/>
        <v>9.989999991375953E-3</v>
      </c>
      <c r="O115" s="22">
        <f t="shared" ca="1" si="30"/>
        <v>7.3223125423349522E-3</v>
      </c>
      <c r="P115" s="24">
        <f t="shared" si="34"/>
        <v>6.8889529658339166E-3</v>
      </c>
      <c r="Q115" s="25">
        <f t="shared" si="35"/>
        <v>40984.062709999998</v>
      </c>
      <c r="R115" s="22">
        <f t="shared" si="36"/>
        <v>9.6164926546231113E-6</v>
      </c>
      <c r="S115" s="22">
        <v>1</v>
      </c>
      <c r="T115" s="22">
        <f t="shared" si="29"/>
        <v>9.6164926546231113E-6</v>
      </c>
    </row>
    <row r="116" spans="1:21" s="22" customFormat="1">
      <c r="A116" s="18" t="s">
        <v>194</v>
      </c>
      <c r="B116" s="90" t="s">
        <v>52</v>
      </c>
      <c r="C116" s="19">
        <v>56010.621079999997</v>
      </c>
      <c r="D116" s="19">
        <v>5.9999999999999995E-4</v>
      </c>
      <c r="E116" s="89">
        <f t="shared" si="31"/>
        <v>23257.527753579467</v>
      </c>
      <c r="F116" s="22">
        <f t="shared" si="32"/>
        <v>23257.5</v>
      </c>
      <c r="G116" s="22">
        <f t="shared" si="33"/>
        <v>9.9399999890010804E-3</v>
      </c>
      <c r="K116" s="22">
        <f t="shared" si="37"/>
        <v>9.9399999890010804E-3</v>
      </c>
      <c r="O116" s="22">
        <f t="shared" ca="1" si="30"/>
        <v>7.4512283606680552E-3</v>
      </c>
      <c r="P116" s="24">
        <f t="shared" si="34"/>
        <v>7.0171699021060741E-3</v>
      </c>
      <c r="Q116" s="25">
        <f t="shared" si="35"/>
        <v>40992.121079999997</v>
      </c>
      <c r="R116" s="22">
        <f t="shared" si="36"/>
        <v>8.5429357168586707E-6</v>
      </c>
      <c r="S116" s="22">
        <v>1</v>
      </c>
      <c r="T116" s="22">
        <f t="shared" si="29"/>
        <v>8.5429357168586707E-6</v>
      </c>
      <c r="U116" s="47"/>
    </row>
    <row r="117" spans="1:21">
      <c r="A117" s="177" t="s">
        <v>643</v>
      </c>
      <c r="B117" s="178" t="s">
        <v>46</v>
      </c>
      <c r="C117" s="179">
        <v>56092.457900000001</v>
      </c>
      <c r="D117" s="179">
        <v>2.0000000000000001E-4</v>
      </c>
      <c r="E117" s="89">
        <f t="shared" si="31"/>
        <v>23486.0252071746</v>
      </c>
      <c r="F117" s="22">
        <f t="shared" si="32"/>
        <v>23486</v>
      </c>
      <c r="G117" s="22">
        <f t="shared" si="33"/>
        <v>9.0279999931226484E-3</v>
      </c>
      <c r="H117" s="22"/>
      <c r="I117" s="22"/>
      <c r="J117" s="23"/>
      <c r="K117" s="22">
        <f t="shared" si="37"/>
        <v>9.0279999931226484E-3</v>
      </c>
      <c r="L117" s="22"/>
      <c r="M117" s="22"/>
      <c r="N117" s="22"/>
      <c r="O117" s="22">
        <f t="shared" ca="1" si="30"/>
        <v>8.7604401157398704E-3</v>
      </c>
      <c r="P117" s="24">
        <f t="shared" si="34"/>
        <v>8.3339793640746229E-3</v>
      </c>
      <c r="Q117" s="25">
        <f t="shared" si="35"/>
        <v>41073.957900000001</v>
      </c>
      <c r="R117" s="22">
        <f t="shared" si="36"/>
        <v>4.8166463354421709E-7</v>
      </c>
      <c r="S117" s="22">
        <v>1</v>
      </c>
      <c r="T117" s="22">
        <f t="shared" si="29"/>
        <v>4.8166463354421709E-7</v>
      </c>
      <c r="U117" s="22"/>
    </row>
    <row r="118" spans="1:21" s="22" customFormat="1">
      <c r="A118" s="23" t="s">
        <v>499</v>
      </c>
      <c r="B118" s="12" t="s">
        <v>46</v>
      </c>
      <c r="C118" s="157">
        <v>56177.339599999999</v>
      </c>
      <c r="D118" s="157" t="s">
        <v>202</v>
      </c>
      <c r="E118" s="89">
        <f t="shared" si="31"/>
        <v>23723.024302530757</v>
      </c>
      <c r="F118" s="22">
        <f t="shared" si="32"/>
        <v>23723</v>
      </c>
      <c r="G118" s="22">
        <f t="shared" si="33"/>
        <v>8.7039999998523854E-3</v>
      </c>
      <c r="I118" s="22">
        <f>G118</f>
        <v>8.7039999998523854E-3</v>
      </c>
      <c r="O118" s="22">
        <f t="shared" ca="1" si="30"/>
        <v>1.0118353402181951E-2</v>
      </c>
      <c r="P118" s="24">
        <f t="shared" si="34"/>
        <v>9.7280403202392729E-3</v>
      </c>
      <c r="Q118" s="25">
        <f t="shared" si="35"/>
        <v>41158.839599999999</v>
      </c>
      <c r="R118" s="22">
        <f t="shared" si="36"/>
        <v>1.0486585777780792E-6</v>
      </c>
      <c r="S118" s="22">
        <v>1</v>
      </c>
      <c r="T118" s="22">
        <f t="shared" si="29"/>
        <v>1.0486585777780792E-6</v>
      </c>
      <c r="U118" s="47"/>
    </row>
    <row r="119" spans="1:21" s="22" customFormat="1">
      <c r="A119" s="18" t="s">
        <v>194</v>
      </c>
      <c r="B119" s="90" t="s">
        <v>46</v>
      </c>
      <c r="C119" s="19">
        <v>56400.46774</v>
      </c>
      <c r="D119" s="19">
        <v>5.0000000000000001E-4</v>
      </c>
      <c r="E119" s="89">
        <f t="shared" si="31"/>
        <v>24346.022750117259</v>
      </c>
      <c r="F119" s="22">
        <f t="shared" si="32"/>
        <v>24346</v>
      </c>
      <c r="G119" s="22">
        <f t="shared" si="33"/>
        <v>8.1479999935254455E-3</v>
      </c>
      <c r="K119" s="22">
        <f t="shared" si="37"/>
        <v>8.1479999935254455E-3</v>
      </c>
      <c r="O119" s="22">
        <f t="shared" ca="1" si="30"/>
        <v>1.3687889172027623E-2</v>
      </c>
      <c r="P119" s="24">
        <f t="shared" si="34"/>
        <v>1.35298759337939E-2</v>
      </c>
      <c r="Q119" s="25">
        <f t="shared" si="35"/>
        <v>41381.96774</v>
      </c>
      <c r="R119" s="22">
        <f t="shared" si="36"/>
        <v>2.8964588636440463E-5</v>
      </c>
      <c r="S119" s="22">
        <v>1</v>
      </c>
      <c r="T119" s="22">
        <f t="shared" si="29"/>
        <v>2.8964588636440463E-5</v>
      </c>
      <c r="U119"/>
    </row>
    <row r="120" spans="1:21">
      <c r="A120" s="159" t="s">
        <v>636</v>
      </c>
      <c r="B120" s="161"/>
      <c r="C120" s="159">
        <v>56400.473250000003</v>
      </c>
      <c r="D120" s="159">
        <v>4.6999999999999999E-4</v>
      </c>
      <c r="E120" s="89">
        <f t="shared" si="31"/>
        <v>24346.03813464674</v>
      </c>
      <c r="F120" s="22">
        <f t="shared" si="32"/>
        <v>24346</v>
      </c>
      <c r="G120" s="22">
        <f t="shared" si="33"/>
        <v>1.3657999996212311E-2</v>
      </c>
      <c r="H120" s="22"/>
      <c r="I120" s="22"/>
      <c r="J120" s="22"/>
      <c r="K120" s="22">
        <f t="shared" si="37"/>
        <v>1.3657999996212311E-2</v>
      </c>
      <c r="L120" s="22"/>
      <c r="M120" s="22"/>
      <c r="N120" s="22"/>
      <c r="O120" s="22">
        <f t="shared" ca="1" si="30"/>
        <v>1.3687889172027623E-2</v>
      </c>
      <c r="P120" s="24">
        <f t="shared" si="34"/>
        <v>1.35298759337939E-2</v>
      </c>
      <c r="Q120" s="25">
        <f t="shared" si="35"/>
        <v>41381.973250000003</v>
      </c>
      <c r="R120" s="22">
        <f t="shared" si="36"/>
        <v>1.641577537059688E-8</v>
      </c>
      <c r="S120" s="22">
        <v>1</v>
      </c>
      <c r="T120" s="22">
        <f t="shared" si="29"/>
        <v>1.641577537059688E-8</v>
      </c>
      <c r="U120" s="22"/>
    </row>
    <row r="121" spans="1:21" s="22" customFormat="1">
      <c r="A121" s="166" t="s">
        <v>626</v>
      </c>
      <c r="B121" s="167" t="s">
        <v>46</v>
      </c>
      <c r="C121" s="168">
        <v>56400.473299999998</v>
      </c>
      <c r="D121" s="168" t="s">
        <v>111</v>
      </c>
      <c r="E121" s="89">
        <f t="shared" si="31"/>
        <v>24346.038274252256</v>
      </c>
      <c r="F121" s="22">
        <f t="shared" si="32"/>
        <v>24346</v>
      </c>
      <c r="G121" s="22">
        <f t="shared" si="33"/>
        <v>1.3707999991311226E-2</v>
      </c>
      <c r="K121" s="22">
        <f t="shared" si="37"/>
        <v>1.3707999991311226E-2</v>
      </c>
      <c r="O121" s="22">
        <f t="shared" ca="1" si="30"/>
        <v>1.3687889172027623E-2</v>
      </c>
      <c r="P121" s="24">
        <f t="shared" si="34"/>
        <v>1.35298759337939E-2</v>
      </c>
      <c r="Q121" s="25">
        <f t="shared" si="35"/>
        <v>41381.973299999998</v>
      </c>
      <c r="R121" s="22">
        <f t="shared" si="36"/>
        <v>3.1728179866435645E-8</v>
      </c>
      <c r="S121" s="22">
        <v>1</v>
      </c>
      <c r="T121" s="22">
        <f t="shared" si="29"/>
        <v>3.1728179866435645E-8</v>
      </c>
      <c r="U121"/>
    </row>
    <row r="122" spans="1:21">
      <c r="A122" s="168" t="s">
        <v>640</v>
      </c>
      <c r="B122" s="167" t="s">
        <v>46</v>
      </c>
      <c r="C122" s="168">
        <v>56433.423900000002</v>
      </c>
      <c r="D122" s="168">
        <v>5.9999999999999995E-4</v>
      </c>
      <c r="E122" s="89">
        <f t="shared" si="31"/>
        <v>24438.039994192404</v>
      </c>
      <c r="F122" s="22">
        <f t="shared" si="32"/>
        <v>24438</v>
      </c>
      <c r="G122" s="22">
        <f t="shared" si="33"/>
        <v>1.4323999996122438E-2</v>
      </c>
      <c r="H122" s="22"/>
      <c r="I122" s="22"/>
      <c r="J122" s="23"/>
      <c r="K122" s="22">
        <f t="shared" si="37"/>
        <v>1.4323999996122438E-2</v>
      </c>
      <c r="L122" s="22"/>
      <c r="M122" s="22"/>
      <c r="N122" s="22"/>
      <c r="O122" s="22">
        <f t="shared" ca="1" si="30"/>
        <v>1.4215011629211904E-2</v>
      </c>
      <c r="P122" s="24">
        <f t="shared" si="34"/>
        <v>1.4108157001002819E-2</v>
      </c>
      <c r="Q122" s="25">
        <f t="shared" si="35"/>
        <v>41414.923900000002</v>
      </c>
      <c r="R122" s="22">
        <f t="shared" si="36"/>
        <v>4.6588198542208074E-8</v>
      </c>
      <c r="S122" s="22">
        <v>1</v>
      </c>
      <c r="T122" s="22">
        <f t="shared" si="29"/>
        <v>4.6588198542208074E-8</v>
      </c>
      <c r="U122" s="47"/>
    </row>
    <row r="123" spans="1:21" s="22" customFormat="1">
      <c r="A123" s="169" t="s">
        <v>194</v>
      </c>
      <c r="B123" s="167" t="s">
        <v>46</v>
      </c>
      <c r="C123" s="168">
        <v>56457.419349999996</v>
      </c>
      <c r="D123" s="168">
        <v>1E-4</v>
      </c>
      <c r="E123" s="89">
        <f t="shared" si="31"/>
        <v>24505.037944783198</v>
      </c>
      <c r="F123" s="22">
        <f t="shared" si="32"/>
        <v>24505</v>
      </c>
      <c r="G123" s="22">
        <f t="shared" si="33"/>
        <v>1.3589999995019753E-2</v>
      </c>
      <c r="K123" s="22">
        <f t="shared" si="37"/>
        <v>1.3589999995019753E-2</v>
      </c>
      <c r="O123" s="22">
        <f t="shared" ca="1" si="30"/>
        <v>1.4598894288248287E-2</v>
      </c>
      <c r="P123" s="24">
        <f t="shared" si="34"/>
        <v>1.4532026009431015E-2</v>
      </c>
      <c r="Q123" s="25">
        <f t="shared" si="35"/>
        <v>41438.919349999996</v>
      </c>
      <c r="R123" s="22">
        <f t="shared" si="36"/>
        <v>8.8741301182756807E-7</v>
      </c>
      <c r="S123" s="22">
        <v>1</v>
      </c>
      <c r="T123" s="22">
        <f t="shared" ref="T123:T144" si="38">S123*R123</f>
        <v>8.8741301182756807E-7</v>
      </c>
      <c r="U123"/>
    </row>
    <row r="124" spans="1:21">
      <c r="A124" s="169" t="s">
        <v>194</v>
      </c>
      <c r="B124" s="167" t="s">
        <v>46</v>
      </c>
      <c r="C124" s="168">
        <v>56457.419719999998</v>
      </c>
      <c r="D124" s="168">
        <v>2.0000000000000001E-4</v>
      </c>
      <c r="E124" s="89">
        <f t="shared" si="31"/>
        <v>24505.038977864129</v>
      </c>
      <c r="F124" s="22">
        <f t="shared" si="32"/>
        <v>24505</v>
      </c>
      <c r="G124" s="22">
        <f t="shared" si="33"/>
        <v>1.3959999996586703E-2</v>
      </c>
      <c r="H124" s="22"/>
      <c r="I124" s="22"/>
      <c r="J124" s="22"/>
      <c r="K124" s="22">
        <f t="shared" si="37"/>
        <v>1.3959999996586703E-2</v>
      </c>
      <c r="L124" s="22"/>
      <c r="M124" s="22"/>
      <c r="N124" s="22"/>
      <c r="O124" s="22">
        <f t="shared" ca="1" si="30"/>
        <v>1.4598894288248287E-2</v>
      </c>
      <c r="P124" s="24">
        <f t="shared" si="34"/>
        <v>1.4532026009431015E-2</v>
      </c>
      <c r="Q124" s="25">
        <f t="shared" si="35"/>
        <v>41438.919719999998</v>
      </c>
      <c r="R124" s="22">
        <f t="shared" si="36"/>
        <v>3.2721375937056125E-7</v>
      </c>
      <c r="S124" s="22">
        <v>1</v>
      </c>
      <c r="T124" s="22">
        <f t="shared" si="38"/>
        <v>3.2721375937056125E-7</v>
      </c>
    </row>
    <row r="125" spans="1:21">
      <c r="A125" s="169" t="s">
        <v>194</v>
      </c>
      <c r="B125" s="167" t="s">
        <v>46</v>
      </c>
      <c r="C125" s="168">
        <v>56457.419900000001</v>
      </c>
      <c r="D125" s="168">
        <v>2.0000000000000001E-4</v>
      </c>
      <c r="E125" s="89">
        <f t="shared" si="31"/>
        <v>24505.039480444048</v>
      </c>
      <c r="F125" s="22">
        <f t="shared" si="32"/>
        <v>24505</v>
      </c>
      <c r="G125" s="22">
        <f t="shared" si="33"/>
        <v>1.4139999999315478E-2</v>
      </c>
      <c r="H125" s="22"/>
      <c r="I125" s="22"/>
      <c r="J125" s="22"/>
      <c r="K125" s="22">
        <f t="shared" si="37"/>
        <v>1.4139999999315478E-2</v>
      </c>
      <c r="L125" s="22"/>
      <c r="M125" s="22"/>
      <c r="N125" s="22"/>
      <c r="O125" s="22">
        <f t="shared" ca="1" si="30"/>
        <v>1.4598894288248287E-2</v>
      </c>
      <c r="P125" s="24">
        <f t="shared" si="34"/>
        <v>1.4532026009431015E-2</v>
      </c>
      <c r="Q125" s="25">
        <f t="shared" si="35"/>
        <v>41438.919900000001</v>
      </c>
      <c r="R125" s="22">
        <f t="shared" si="36"/>
        <v>1.5368439260710717E-7</v>
      </c>
      <c r="S125" s="22">
        <v>1</v>
      </c>
      <c r="T125" s="22">
        <f t="shared" si="38"/>
        <v>1.5368439260710717E-7</v>
      </c>
    </row>
    <row r="126" spans="1:21">
      <c r="A126" s="168" t="s">
        <v>195</v>
      </c>
      <c r="B126" s="167" t="s">
        <v>46</v>
      </c>
      <c r="C126" s="168">
        <v>56506.486700000001</v>
      </c>
      <c r="D126" s="168">
        <v>1.6000000000000001E-3</v>
      </c>
      <c r="E126" s="89">
        <f t="shared" si="31"/>
        <v>24642.039413433395</v>
      </c>
      <c r="F126" s="22">
        <f t="shared" si="32"/>
        <v>24642</v>
      </c>
      <c r="G126" s="22">
        <f t="shared" si="33"/>
        <v>1.4115999998466577E-2</v>
      </c>
      <c r="H126" s="22"/>
      <c r="I126" s="22"/>
      <c r="J126" s="22">
        <f>G126</f>
        <v>1.4115999998466577E-2</v>
      </c>
      <c r="K126" s="22"/>
      <c r="L126" s="22"/>
      <c r="M126" s="22"/>
      <c r="N126" s="22"/>
      <c r="O126" s="22">
        <f t="shared" ca="1" si="30"/>
        <v>1.5383848382098775E-2</v>
      </c>
      <c r="P126" s="24">
        <f t="shared" si="34"/>
        <v>1.5405904134906279E-2</v>
      </c>
      <c r="Q126" s="25">
        <f t="shared" si="35"/>
        <v>41487.986700000001</v>
      </c>
      <c r="R126" s="22">
        <f t="shared" si="36"/>
        <v>1.6638526812042515E-6</v>
      </c>
      <c r="S126" s="22">
        <v>0.4</v>
      </c>
      <c r="T126" s="22">
        <f t="shared" si="38"/>
        <v>6.6554107248170058E-7</v>
      </c>
    </row>
    <row r="127" spans="1:21">
      <c r="A127" s="168" t="s">
        <v>639</v>
      </c>
      <c r="B127" s="167"/>
      <c r="C127" s="168">
        <v>56764.541700000002</v>
      </c>
      <c r="D127" s="168">
        <v>1E-4</v>
      </c>
      <c r="E127" s="89">
        <f t="shared" si="31"/>
        <v>25362.557517478606</v>
      </c>
      <c r="F127" s="22">
        <f t="shared" si="32"/>
        <v>25362.5</v>
      </c>
      <c r="G127" s="22">
        <f t="shared" si="33"/>
        <v>2.0599999996193219E-2</v>
      </c>
      <c r="H127" s="22"/>
      <c r="I127" s="22"/>
      <c r="J127" s="23"/>
      <c r="K127" s="22">
        <f t="shared" ref="K127:K144" si="39">G127</f>
        <v>2.0599999996193219E-2</v>
      </c>
      <c r="L127" s="22"/>
      <c r="M127" s="22"/>
      <c r="N127" s="22"/>
      <c r="O127" s="22">
        <f t="shared" ref="O127:O144" ca="1" si="40">C$11+C$12*F127</f>
        <v>1.9512019364721273E-2</v>
      </c>
      <c r="P127" s="24">
        <f t="shared" si="34"/>
        <v>2.016003910318781E-2</v>
      </c>
      <c r="Q127" s="25">
        <f t="shared" si="35"/>
        <v>41746.041700000002</v>
      </c>
      <c r="R127" s="22">
        <f t="shared" si="36"/>
        <v>1.9356558737411684E-7</v>
      </c>
      <c r="S127" s="22">
        <v>1</v>
      </c>
      <c r="T127" s="22">
        <f t="shared" si="38"/>
        <v>1.9356558737411684E-7</v>
      </c>
      <c r="U127" s="47"/>
    </row>
    <row r="128" spans="1:21">
      <c r="A128" s="170" t="s">
        <v>635</v>
      </c>
      <c r="B128" s="171" t="s">
        <v>46</v>
      </c>
      <c r="C128" s="170">
        <v>56772.598700000002</v>
      </c>
      <c r="D128" s="170">
        <v>1E-3</v>
      </c>
      <c r="E128" s="89">
        <f t="shared" si="31"/>
        <v>25385.05355268154</v>
      </c>
      <c r="F128" s="22">
        <f t="shared" si="32"/>
        <v>25385</v>
      </c>
      <c r="G128" s="22">
        <f t="shared" si="33"/>
        <v>1.9179999995685648E-2</v>
      </c>
      <c r="H128" s="22"/>
      <c r="I128" s="22"/>
      <c r="J128" s="22"/>
      <c r="K128" s="22">
        <f t="shared" si="39"/>
        <v>1.9179999995685648E-2</v>
      </c>
      <c r="L128" s="22"/>
      <c r="M128" s="22"/>
      <c r="N128" s="22"/>
      <c r="O128" s="22">
        <f t="shared" ca="1" si="40"/>
        <v>1.9640935183054375E-2</v>
      </c>
      <c r="P128" s="24">
        <f t="shared" si="34"/>
        <v>2.0312786116582493E-2</v>
      </c>
      <c r="Q128" s="25">
        <f t="shared" si="35"/>
        <v>41754.098700000002</v>
      </c>
      <c r="R128" s="22">
        <f t="shared" si="36"/>
        <v>1.2832043956965211E-6</v>
      </c>
      <c r="S128" s="22">
        <v>1</v>
      </c>
      <c r="T128" s="22">
        <f t="shared" si="38"/>
        <v>1.2832043956965211E-6</v>
      </c>
      <c r="U128" s="22"/>
    </row>
    <row r="129" spans="1:21">
      <c r="A129" s="168" t="s">
        <v>637</v>
      </c>
      <c r="B129" s="167" t="s">
        <v>46</v>
      </c>
      <c r="C129" s="172">
        <v>56781.552770000002</v>
      </c>
      <c r="D129" s="168">
        <v>2.9999999999999997E-4</v>
      </c>
      <c r="E129" s="89">
        <f t="shared" si="31"/>
        <v>25410.054306551403</v>
      </c>
      <c r="F129" s="22">
        <f t="shared" si="32"/>
        <v>25410</v>
      </c>
      <c r="G129" s="22">
        <f t="shared" si="33"/>
        <v>1.9449999999778811E-2</v>
      </c>
      <c r="H129" s="22"/>
      <c r="I129" s="22"/>
      <c r="J129" s="22"/>
      <c r="K129" s="22">
        <f t="shared" si="39"/>
        <v>1.9449999999778811E-2</v>
      </c>
      <c r="L129" s="22"/>
      <c r="M129" s="22"/>
      <c r="N129" s="22"/>
      <c r="O129" s="22">
        <f t="shared" ca="1" si="40"/>
        <v>1.9784174981202274E-2</v>
      </c>
      <c r="P129" s="24">
        <f t="shared" si="34"/>
        <v>2.0482809284269599E-2</v>
      </c>
      <c r="Q129" s="25">
        <f t="shared" si="35"/>
        <v>41763.052770000002</v>
      </c>
      <c r="R129" s="22">
        <f t="shared" si="36"/>
        <v>1.0666950181303728E-6</v>
      </c>
      <c r="S129" s="22">
        <v>1</v>
      </c>
      <c r="T129" s="22">
        <f t="shared" si="38"/>
        <v>1.0666950181303728E-6</v>
      </c>
      <c r="U129" s="22"/>
    </row>
    <row r="130" spans="1:21">
      <c r="A130" s="168" t="s">
        <v>637</v>
      </c>
      <c r="B130" s="167" t="s">
        <v>52</v>
      </c>
      <c r="C130" s="172">
        <v>56815.397669999998</v>
      </c>
      <c r="D130" s="168">
        <v>4.0000000000000002E-4</v>
      </c>
      <c r="E130" s="89">
        <f t="shared" si="31"/>
        <v>25504.553011012071</v>
      </c>
      <c r="F130" s="22">
        <f t="shared" si="32"/>
        <v>25504.5</v>
      </c>
      <c r="G130" s="22">
        <f t="shared" si="33"/>
        <v>1.898599999549333E-2</v>
      </c>
      <c r="H130" s="22"/>
      <c r="I130" s="22"/>
      <c r="J130" s="22"/>
      <c r="K130" s="22">
        <f t="shared" si="39"/>
        <v>1.898599999549333E-2</v>
      </c>
      <c r="L130" s="22"/>
      <c r="M130" s="22"/>
      <c r="N130" s="22"/>
      <c r="O130" s="22">
        <f t="shared" ca="1" si="40"/>
        <v>2.0325621418201351E-2</v>
      </c>
      <c r="P130" s="24">
        <f t="shared" si="34"/>
        <v>2.1128390311877188E-2</v>
      </c>
      <c r="Q130" s="25">
        <f t="shared" si="35"/>
        <v>41796.897669999998</v>
      </c>
      <c r="R130" s="22">
        <f t="shared" si="36"/>
        <v>4.5898362677353254E-6</v>
      </c>
      <c r="S130" s="22">
        <v>1</v>
      </c>
      <c r="T130" s="22">
        <f t="shared" si="38"/>
        <v>4.5898362677353254E-6</v>
      </c>
      <c r="U130" s="47"/>
    </row>
    <row r="131" spans="1:21">
      <c r="A131" s="173" t="s">
        <v>641</v>
      </c>
      <c r="B131" s="174" t="s">
        <v>46</v>
      </c>
      <c r="C131" s="175">
        <v>57104.610269999997</v>
      </c>
      <c r="D131" s="175">
        <v>2.9999999999999997E-4</v>
      </c>
      <c r="E131" s="89">
        <f t="shared" si="31"/>
        <v>26312.066580669642</v>
      </c>
      <c r="F131" s="22">
        <f t="shared" si="32"/>
        <v>26312</v>
      </c>
      <c r="G131" s="22">
        <f t="shared" si="33"/>
        <v>2.3845999989134725E-2</v>
      </c>
      <c r="H131" s="22"/>
      <c r="I131" s="22"/>
      <c r="J131" s="23"/>
      <c r="K131" s="22">
        <f t="shared" si="39"/>
        <v>2.3845999989134725E-2</v>
      </c>
      <c r="L131" s="22"/>
      <c r="M131" s="22"/>
      <c r="N131" s="22"/>
      <c r="O131" s="22">
        <f t="shared" ca="1" si="40"/>
        <v>2.4952266898378511E-2</v>
      </c>
      <c r="P131" s="24">
        <f t="shared" si="34"/>
        <v>2.6831486428958301E-2</v>
      </c>
      <c r="Q131" s="25">
        <f t="shared" si="35"/>
        <v>42086.110269999997</v>
      </c>
      <c r="R131" s="22">
        <f t="shared" si="36"/>
        <v>8.9131292823704494E-6</v>
      </c>
      <c r="S131" s="22">
        <v>1</v>
      </c>
      <c r="T131" s="22">
        <f t="shared" si="38"/>
        <v>8.9131292823704494E-6</v>
      </c>
      <c r="U131" s="22"/>
    </row>
    <row r="132" spans="1:21">
      <c r="A132" s="173" t="s">
        <v>641</v>
      </c>
      <c r="B132" s="174" t="s">
        <v>46</v>
      </c>
      <c r="C132" s="175">
        <v>57117.505429999997</v>
      </c>
      <c r="D132" s="175">
        <v>2.9999999999999997E-4</v>
      </c>
      <c r="E132" s="89">
        <f t="shared" si="31"/>
        <v>26348.071293752357</v>
      </c>
      <c r="F132" s="22">
        <f t="shared" si="32"/>
        <v>26348</v>
      </c>
      <c r="G132" s="22">
        <f t="shared" si="33"/>
        <v>2.5533999993058387E-2</v>
      </c>
      <c r="H132" s="22"/>
      <c r="I132" s="22"/>
      <c r="J132" s="23"/>
      <c r="K132" s="22">
        <f t="shared" si="39"/>
        <v>2.5533999993058387E-2</v>
      </c>
      <c r="L132" s="22"/>
      <c r="M132" s="22"/>
      <c r="N132" s="22"/>
      <c r="O132" s="22">
        <f t="shared" ca="1" si="40"/>
        <v>2.5158532207711498E-2</v>
      </c>
      <c r="P132" s="24">
        <f t="shared" si="34"/>
        <v>2.7093522551916244E-2</v>
      </c>
      <c r="Q132" s="25">
        <f t="shared" si="35"/>
        <v>42099.005429999997</v>
      </c>
      <c r="R132" s="22">
        <f t="shared" si="36"/>
        <v>2.4321106115865564E-6</v>
      </c>
      <c r="S132" s="22">
        <v>1</v>
      </c>
      <c r="T132" s="22">
        <f t="shared" si="38"/>
        <v>2.4321106115865564E-6</v>
      </c>
      <c r="U132" s="22"/>
    </row>
    <row r="133" spans="1:21">
      <c r="A133" s="173" t="s">
        <v>641</v>
      </c>
      <c r="B133" s="174" t="s">
        <v>46</v>
      </c>
      <c r="C133" s="175">
        <v>57117.506459999997</v>
      </c>
      <c r="D133" s="175">
        <v>5.0000000000000001E-4</v>
      </c>
      <c r="E133" s="89">
        <f t="shared" si="31"/>
        <v>26348.074169626285</v>
      </c>
      <c r="F133" s="22">
        <f t="shared" si="32"/>
        <v>26348</v>
      </c>
      <c r="G133" s="22">
        <f t="shared" si="33"/>
        <v>2.656399999250425E-2</v>
      </c>
      <c r="H133" s="22"/>
      <c r="I133" s="22"/>
      <c r="J133" s="23"/>
      <c r="K133" s="22">
        <f t="shared" si="39"/>
        <v>2.656399999250425E-2</v>
      </c>
      <c r="L133" s="22"/>
      <c r="M133" s="22"/>
      <c r="N133" s="22"/>
      <c r="O133" s="22">
        <f t="shared" ca="1" si="40"/>
        <v>2.5158532207711498E-2</v>
      </c>
      <c r="P133" s="24">
        <f t="shared" si="34"/>
        <v>2.7093522551916244E-2</v>
      </c>
      <c r="Q133" s="25">
        <f t="shared" si="35"/>
        <v>42099.006459999997</v>
      </c>
      <c r="R133" s="22">
        <f t="shared" si="36"/>
        <v>2.8039414092622811E-7</v>
      </c>
      <c r="S133" s="22">
        <v>1</v>
      </c>
      <c r="T133" s="22">
        <f t="shared" si="38"/>
        <v>2.8039414092622811E-7</v>
      </c>
    </row>
    <row r="134" spans="1:21">
      <c r="A134" s="176" t="s">
        <v>638</v>
      </c>
      <c r="B134" s="167"/>
      <c r="C134" s="168">
        <v>57131.830399999999</v>
      </c>
      <c r="D134" s="168">
        <v>2.9999999999999997E-4</v>
      </c>
      <c r="E134" s="89">
        <f t="shared" si="31"/>
        <v>26388.068194509578</v>
      </c>
      <c r="F134" s="22">
        <f t="shared" si="32"/>
        <v>26388</v>
      </c>
      <c r="G134" s="22">
        <f t="shared" si="33"/>
        <v>2.4423999995633494E-2</v>
      </c>
      <c r="H134" s="22"/>
      <c r="I134" s="22"/>
      <c r="J134" s="23"/>
      <c r="K134" s="22">
        <f t="shared" si="39"/>
        <v>2.4423999995633494E-2</v>
      </c>
      <c r="L134" s="22"/>
      <c r="M134" s="22"/>
      <c r="N134" s="22"/>
      <c r="O134" s="22">
        <f t="shared" ca="1" si="40"/>
        <v>2.5387715884748141E-2</v>
      </c>
      <c r="P134" s="24">
        <f t="shared" si="34"/>
        <v>2.7385452715270292E-2</v>
      </c>
      <c r="Q134" s="25">
        <f t="shared" si="35"/>
        <v>42113.330399999999</v>
      </c>
      <c r="R134" s="22">
        <f t="shared" si="36"/>
        <v>8.7702022106441869E-6</v>
      </c>
      <c r="S134" s="22">
        <v>1</v>
      </c>
      <c r="T134" s="22">
        <f t="shared" si="38"/>
        <v>8.7702022106441869E-6</v>
      </c>
    </row>
    <row r="135" spans="1:21">
      <c r="A135" s="168" t="s">
        <v>640</v>
      </c>
      <c r="B135" s="167" t="s">
        <v>46</v>
      </c>
      <c r="C135" s="168">
        <v>57154.3966</v>
      </c>
      <c r="D135" s="168">
        <v>2.0000000000000001E-4</v>
      </c>
      <c r="E135" s="89">
        <f t="shared" si="31"/>
        <v>26451.075521007828</v>
      </c>
      <c r="F135" s="22">
        <f t="shared" si="32"/>
        <v>26451</v>
      </c>
      <c r="G135" s="22">
        <f t="shared" si="33"/>
        <v>2.7047999996284489E-2</v>
      </c>
      <c r="H135" s="22"/>
      <c r="I135" s="22"/>
      <c r="J135" s="23"/>
      <c r="K135" s="22">
        <f t="shared" si="39"/>
        <v>2.7047999996284489E-2</v>
      </c>
      <c r="L135" s="22"/>
      <c r="M135" s="22"/>
      <c r="N135" s="22"/>
      <c r="O135" s="22">
        <f t="shared" ca="1" si="40"/>
        <v>2.574868017608084E-2</v>
      </c>
      <c r="P135" s="24">
        <f t="shared" si="34"/>
        <v>2.7846905348696743E-2</v>
      </c>
      <c r="Q135" s="25">
        <f t="shared" si="35"/>
        <v>42135.8966</v>
      </c>
      <c r="R135" s="22">
        <f t="shared" si="36"/>
        <v>6.3824976211294885E-7</v>
      </c>
      <c r="S135" s="22">
        <v>1</v>
      </c>
      <c r="T135" s="22">
        <f t="shared" si="38"/>
        <v>6.3824976211294885E-7</v>
      </c>
      <c r="U135" s="47"/>
    </row>
    <row r="136" spans="1:21">
      <c r="A136" s="173" t="s">
        <v>641</v>
      </c>
      <c r="B136" s="174" t="s">
        <v>46</v>
      </c>
      <c r="C136" s="175">
        <v>57154.39892</v>
      </c>
      <c r="D136" s="175">
        <v>2.9999999999999997E-4</v>
      </c>
      <c r="E136" s="89">
        <f t="shared" si="31"/>
        <v>26451.081998704449</v>
      </c>
      <c r="F136" s="22">
        <f t="shared" si="32"/>
        <v>26451</v>
      </c>
      <c r="G136" s="22">
        <f t="shared" si="33"/>
        <v>2.936799999588402E-2</v>
      </c>
      <c r="H136" s="22"/>
      <c r="I136" s="22"/>
      <c r="J136" s="23"/>
      <c r="K136" s="22">
        <f t="shared" si="39"/>
        <v>2.936799999588402E-2</v>
      </c>
      <c r="L136" s="22"/>
      <c r="M136" s="22"/>
      <c r="N136" s="22"/>
      <c r="O136" s="22">
        <f t="shared" ca="1" si="40"/>
        <v>2.574868017608084E-2</v>
      </c>
      <c r="P136" s="24">
        <f t="shared" si="34"/>
        <v>2.7846905348696743E-2</v>
      </c>
      <c r="Q136" s="25">
        <f t="shared" si="35"/>
        <v>42135.89892</v>
      </c>
      <c r="R136" s="22">
        <f t="shared" si="36"/>
        <v>2.3137289257017856E-6</v>
      </c>
      <c r="S136" s="22">
        <v>1</v>
      </c>
      <c r="T136" s="22">
        <f t="shared" si="38"/>
        <v>2.3137289257017856E-6</v>
      </c>
    </row>
    <row r="137" spans="1:21">
      <c r="A137" s="173" t="s">
        <v>641</v>
      </c>
      <c r="B137" s="174" t="s">
        <v>52</v>
      </c>
      <c r="C137" s="175">
        <v>57243.400329999997</v>
      </c>
      <c r="D137" s="175">
        <v>5.9999999999999995E-4</v>
      </c>
      <c r="E137" s="89">
        <f t="shared" si="31"/>
        <v>26699.583780071011</v>
      </c>
      <c r="F137" s="22">
        <f t="shared" si="32"/>
        <v>26699.5</v>
      </c>
      <c r="G137" s="22">
        <f t="shared" si="33"/>
        <v>3.0005999993591104E-2</v>
      </c>
      <c r="H137" s="22"/>
      <c r="I137" s="22"/>
      <c r="J137" s="23"/>
      <c r="K137" s="22">
        <f t="shared" si="39"/>
        <v>3.0005999993591104E-2</v>
      </c>
      <c r="L137" s="22"/>
      <c r="M137" s="22"/>
      <c r="N137" s="22"/>
      <c r="O137" s="22">
        <f t="shared" ca="1" si="40"/>
        <v>2.7172483769670963E-2</v>
      </c>
      <c r="P137" s="24">
        <f t="shared" si="34"/>
        <v>2.9686913212428362E-2</v>
      </c>
      <c r="Q137" s="25">
        <f t="shared" si="35"/>
        <v>42224.900329999997</v>
      </c>
      <c r="R137" s="22">
        <f t="shared" si="36"/>
        <v>1.0181637391279948E-7</v>
      </c>
      <c r="S137" s="22">
        <v>1</v>
      </c>
      <c r="T137" s="22">
        <f t="shared" si="38"/>
        <v>1.0181637391279948E-7</v>
      </c>
      <c r="U137" s="22"/>
    </row>
    <row r="138" spans="1:21">
      <c r="A138" s="173" t="s">
        <v>641</v>
      </c>
      <c r="B138" s="174" t="s">
        <v>46</v>
      </c>
      <c r="C138" s="175">
        <v>57515.417569999998</v>
      </c>
      <c r="D138" s="175">
        <v>2.9999999999999997E-4</v>
      </c>
      <c r="E138" s="89">
        <f t="shared" si="31"/>
        <v>27459.086002591062</v>
      </c>
      <c r="F138" s="22">
        <f t="shared" si="32"/>
        <v>27459</v>
      </c>
      <c r="G138" s="22">
        <f t="shared" si="33"/>
        <v>3.0801999993855134E-2</v>
      </c>
      <c r="H138" s="22"/>
      <c r="I138" s="22"/>
      <c r="J138" s="23"/>
      <c r="K138" s="22">
        <f t="shared" si="39"/>
        <v>3.0801999993855134E-2</v>
      </c>
      <c r="L138" s="22"/>
      <c r="M138" s="22"/>
      <c r="N138" s="22"/>
      <c r="O138" s="22">
        <f t="shared" ca="1" si="40"/>
        <v>3.1524108837404197E-2</v>
      </c>
      <c r="P138" s="24">
        <f t="shared" si="34"/>
        <v>3.5506756819454727E-2</v>
      </c>
      <c r="Q138" s="25">
        <f t="shared" si="35"/>
        <v>42496.917569999998</v>
      </c>
      <c r="R138" s="22">
        <f t="shared" si="36"/>
        <v>2.2134736788025961E-5</v>
      </c>
      <c r="S138" s="22">
        <v>1</v>
      </c>
      <c r="T138" s="22">
        <f t="shared" si="38"/>
        <v>2.2134736788025961E-5</v>
      </c>
      <c r="U138" s="22"/>
    </row>
    <row r="139" spans="1:21">
      <c r="A139" s="173" t="s">
        <v>641</v>
      </c>
      <c r="B139" s="174" t="s">
        <v>46</v>
      </c>
      <c r="C139" s="175">
        <v>57515.417780000003</v>
      </c>
      <c r="D139" s="175">
        <v>2.0000000000000001E-4</v>
      </c>
      <c r="E139" s="89">
        <f t="shared" si="31"/>
        <v>27459.086588934304</v>
      </c>
      <c r="F139" s="22">
        <f t="shared" si="32"/>
        <v>27459</v>
      </c>
      <c r="G139" s="22">
        <f t="shared" si="33"/>
        <v>3.1011999999464024E-2</v>
      </c>
      <c r="H139" s="22"/>
      <c r="I139" s="22"/>
      <c r="J139" s="23"/>
      <c r="K139" s="22">
        <f t="shared" si="39"/>
        <v>3.1011999999464024E-2</v>
      </c>
      <c r="L139" s="22"/>
      <c r="M139" s="22"/>
      <c r="N139" s="22"/>
      <c r="O139" s="22">
        <f t="shared" ca="1" si="40"/>
        <v>3.1524108837404197E-2</v>
      </c>
      <c r="P139" s="24">
        <f t="shared" si="34"/>
        <v>3.5506756819454727E-2</v>
      </c>
      <c r="Q139" s="25">
        <f t="shared" si="35"/>
        <v>42496.917780000003</v>
      </c>
      <c r="R139" s="22">
        <f t="shared" si="36"/>
        <v>2.0202838870852936E-5</v>
      </c>
      <c r="S139" s="22">
        <v>1</v>
      </c>
      <c r="T139" s="22">
        <f t="shared" si="38"/>
        <v>2.0202838870852936E-5</v>
      </c>
      <c r="U139" s="22"/>
    </row>
    <row r="140" spans="1:21">
      <c r="A140" s="173" t="s">
        <v>641</v>
      </c>
      <c r="B140" s="174" t="s">
        <v>46</v>
      </c>
      <c r="C140" s="175">
        <v>57515.418510000003</v>
      </c>
      <c r="D140" s="175">
        <v>2.9999999999999997E-4</v>
      </c>
      <c r="E140" s="89">
        <f t="shared" si="31"/>
        <v>27459.088627175053</v>
      </c>
      <c r="F140" s="22">
        <f t="shared" si="32"/>
        <v>27459</v>
      </c>
      <c r="G140" s="22">
        <f t="shared" si="33"/>
        <v>3.1741999999212567E-2</v>
      </c>
      <c r="H140" s="22"/>
      <c r="I140" s="22"/>
      <c r="J140" s="23"/>
      <c r="K140" s="22">
        <f t="shared" si="39"/>
        <v>3.1741999999212567E-2</v>
      </c>
      <c r="L140" s="22"/>
      <c r="M140" s="22"/>
      <c r="N140" s="22"/>
      <c r="O140" s="22">
        <f t="shared" ca="1" si="40"/>
        <v>3.1524108837404197E-2</v>
      </c>
      <c r="P140" s="24">
        <f t="shared" si="34"/>
        <v>3.5506756819454727E-2</v>
      </c>
      <c r="Q140" s="25">
        <f t="shared" si="35"/>
        <v>42496.918510000003</v>
      </c>
      <c r="R140" s="22">
        <f t="shared" si="36"/>
        <v>1.4173393915559859E-5</v>
      </c>
      <c r="S140" s="22">
        <v>1</v>
      </c>
      <c r="T140" s="22">
        <f t="shared" si="38"/>
        <v>1.4173393915559859E-5</v>
      </c>
      <c r="U140" s="22"/>
    </row>
    <row r="141" spans="1:21">
      <c r="A141" s="173" t="s">
        <v>641</v>
      </c>
      <c r="B141" s="174" t="s">
        <v>52</v>
      </c>
      <c r="C141" s="175">
        <v>57580.424599999998</v>
      </c>
      <c r="D141" s="175">
        <v>8.0000000000000004E-4</v>
      </c>
      <c r="E141" s="89">
        <f t="shared" si="31"/>
        <v>27640.59282092518</v>
      </c>
      <c r="F141" s="22">
        <f t="shared" si="32"/>
        <v>27640.5</v>
      </c>
      <c r="G141" s="22">
        <f t="shared" si="33"/>
        <v>3.3243999991100281E-2</v>
      </c>
      <c r="H141" s="22"/>
      <c r="I141" s="22"/>
      <c r="J141" s="23"/>
      <c r="K141" s="22">
        <f t="shared" si="39"/>
        <v>3.3243999991100281E-2</v>
      </c>
      <c r="L141" s="22"/>
      <c r="M141" s="22"/>
      <c r="N141" s="22"/>
      <c r="O141" s="22">
        <f t="shared" ca="1" si="40"/>
        <v>3.2564029771957936E-2</v>
      </c>
      <c r="P141" s="24">
        <f t="shared" si="34"/>
        <v>3.6941302937017612E-2</v>
      </c>
      <c r="Q141" s="25">
        <f t="shared" si="35"/>
        <v>42561.924599999998</v>
      </c>
      <c r="R141" s="22">
        <f t="shared" si="36"/>
        <v>1.3670049073888968E-5</v>
      </c>
      <c r="S141" s="22">
        <v>1</v>
      </c>
      <c r="T141" s="22">
        <f t="shared" si="38"/>
        <v>1.3670049073888968E-5</v>
      </c>
      <c r="U141" s="22"/>
    </row>
    <row r="142" spans="1:21">
      <c r="A142" s="173" t="s">
        <v>641</v>
      </c>
      <c r="B142" s="174" t="s">
        <v>46</v>
      </c>
      <c r="C142" s="175">
        <v>57625.37528</v>
      </c>
      <c r="D142" s="175">
        <v>6.9999999999999999E-4</v>
      </c>
      <c r="E142" s="89">
        <f t="shared" si="31"/>
        <v>27766.100091581218</v>
      </c>
      <c r="F142" s="22">
        <f t="shared" si="32"/>
        <v>27766</v>
      </c>
      <c r="G142" s="22">
        <f t="shared" si="33"/>
        <v>3.5847999992256518E-2</v>
      </c>
      <c r="H142" s="22"/>
      <c r="I142" s="22"/>
      <c r="J142" s="23"/>
      <c r="K142" s="22">
        <f t="shared" si="39"/>
        <v>3.5847999992256518E-2</v>
      </c>
      <c r="L142" s="22"/>
      <c r="M142" s="22"/>
      <c r="N142" s="22"/>
      <c r="O142" s="22">
        <f t="shared" ca="1" si="40"/>
        <v>3.3283093558660409E-2</v>
      </c>
      <c r="P142" s="24">
        <f t="shared" si="34"/>
        <v>3.7943106133249083E-2</v>
      </c>
      <c r="Q142" s="25">
        <f t="shared" si="35"/>
        <v>42606.87528</v>
      </c>
      <c r="R142" s="22">
        <f t="shared" si="36"/>
        <v>4.3894697420247543E-6</v>
      </c>
      <c r="S142" s="22">
        <v>1</v>
      </c>
      <c r="T142" s="22">
        <f t="shared" si="38"/>
        <v>4.3894697420247543E-6</v>
      </c>
      <c r="U142" s="22"/>
    </row>
    <row r="143" spans="1:21">
      <c r="A143" s="176" t="s">
        <v>642</v>
      </c>
      <c r="B143" s="167"/>
      <c r="C143" s="168">
        <v>57876.796799999996</v>
      </c>
      <c r="D143" s="168">
        <v>2.9999999999999997E-4</v>
      </c>
      <c r="E143" s="89">
        <f t="shared" si="31"/>
        <v>28468.096785722242</v>
      </c>
      <c r="F143" s="22">
        <f t="shared" si="32"/>
        <v>28468</v>
      </c>
      <c r="G143" s="22">
        <f t="shared" si="33"/>
        <v>3.4663999991607852E-2</v>
      </c>
      <c r="H143" s="22"/>
      <c r="I143" s="22"/>
      <c r="J143" s="23"/>
      <c r="K143" s="22">
        <f t="shared" si="39"/>
        <v>3.4663999991607852E-2</v>
      </c>
      <c r="L143" s="22"/>
      <c r="M143" s="22"/>
      <c r="N143" s="22"/>
      <c r="O143" s="22">
        <f t="shared" ca="1" si="40"/>
        <v>3.730526709065346E-2</v>
      </c>
      <c r="P143" s="24">
        <f t="shared" si="34"/>
        <v>4.3695658818554362E-2</v>
      </c>
      <c r="Q143" s="25">
        <f t="shared" si="35"/>
        <v>42858.296799999996</v>
      </c>
      <c r="R143" s="22">
        <f t="shared" si="36"/>
        <v>8.157086116636079E-5</v>
      </c>
      <c r="S143" s="22">
        <v>1</v>
      </c>
      <c r="T143" s="22">
        <f t="shared" si="38"/>
        <v>8.157086116636079E-5</v>
      </c>
      <c r="U143" s="22"/>
    </row>
    <row r="144" spans="1:21">
      <c r="A144" s="117" t="s">
        <v>644</v>
      </c>
      <c r="B144" s="111"/>
      <c r="C144" s="19">
        <v>58525.958500000001</v>
      </c>
      <c r="D144" s="19">
        <v>4.0000000000000002E-4</v>
      </c>
      <c r="E144" s="89">
        <f t="shared" si="31"/>
        <v>30280.628057361111</v>
      </c>
      <c r="F144" s="22">
        <f t="shared" si="32"/>
        <v>30280.5</v>
      </c>
      <c r="G144" s="22">
        <f t="shared" si="33"/>
        <v>4.5863999992434401E-2</v>
      </c>
      <c r="H144" s="22"/>
      <c r="I144" s="22"/>
      <c r="J144" s="23"/>
      <c r="K144" s="22">
        <f t="shared" si="39"/>
        <v>4.5863999992434401E-2</v>
      </c>
      <c r="L144" s="22"/>
      <c r="M144" s="22"/>
      <c r="N144" s="22"/>
      <c r="O144" s="22">
        <f t="shared" ca="1" si="40"/>
        <v>4.7690152456376228E-2</v>
      </c>
      <c r="P144" s="24">
        <f t="shared" si="34"/>
        <v>5.9715966288530598E-2</v>
      </c>
      <c r="Q144" s="25">
        <f t="shared" si="35"/>
        <v>43507.458500000001</v>
      </c>
      <c r="R144" s="22">
        <f t="shared" si="36"/>
        <v>1.9187697026818497E-4</v>
      </c>
      <c r="S144" s="22">
        <v>1</v>
      </c>
      <c r="T144" s="22">
        <f t="shared" si="38"/>
        <v>1.9187697026818497E-4</v>
      </c>
      <c r="U144" s="22"/>
    </row>
    <row r="145" spans="1:21">
      <c r="A145" s="117" t="s">
        <v>645</v>
      </c>
      <c r="B145" s="111"/>
      <c r="C145" s="19">
        <v>58928.888400000003</v>
      </c>
      <c r="D145" s="19">
        <v>2.0000000000000001E-4</v>
      </c>
      <c r="E145" s="89">
        <f>+(C145-C$7)/C$8</f>
        <v>31405.652907145566</v>
      </c>
      <c r="F145" s="22">
        <f t="shared" si="32"/>
        <v>31405.5</v>
      </c>
      <c r="G145" s="22">
        <f>+C145-(C$7+F145*C$8)</f>
        <v>5.4764000000432134E-2</v>
      </c>
      <c r="H145" s="22"/>
      <c r="I145" s="22"/>
      <c r="J145" s="23"/>
      <c r="K145" s="22">
        <f>G145</f>
        <v>5.4764000000432134E-2</v>
      </c>
      <c r="L145" s="22"/>
      <c r="M145" s="22"/>
      <c r="N145" s="22"/>
      <c r="O145" s="22">
        <f ca="1">C$11+C$12*F145</f>
        <v>5.4135943373031736E-2</v>
      </c>
      <c r="P145" s="24">
        <f>D$11+D$12*F145+D$13*F145^2</f>
        <v>7.0506339856093253E-2</v>
      </c>
      <c r="Q145" s="25">
        <f>+C145-15018.5</f>
        <v>43910.388400000003</v>
      </c>
      <c r="R145" s="22">
        <f>+(P145-G145)^2</f>
        <v>2.4782126413113657E-4</v>
      </c>
      <c r="S145" s="22">
        <v>1</v>
      </c>
      <c r="T145" s="22">
        <f>S145*R145</f>
        <v>2.4782126413113657E-4</v>
      </c>
      <c r="U145" s="47"/>
    </row>
    <row r="146" spans="1:21">
      <c r="A146" s="23"/>
      <c r="B146" s="12"/>
      <c r="C146" s="157"/>
      <c r="D146" s="157"/>
      <c r="E146" s="89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4"/>
      <c r="Q146" s="25"/>
      <c r="R146" s="22"/>
      <c r="S146" s="22"/>
      <c r="T146" s="22"/>
      <c r="U146" s="47"/>
    </row>
    <row r="147" spans="1:21">
      <c r="A147" s="138"/>
      <c r="B147" s="139"/>
      <c r="C147" s="138"/>
      <c r="D147" s="138"/>
      <c r="E147" s="89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4"/>
      <c r="Q147" s="25"/>
      <c r="R147" s="22"/>
      <c r="S147" s="22"/>
      <c r="T147" s="22"/>
      <c r="U147" s="22"/>
    </row>
    <row r="148" spans="1:21">
      <c r="A148" s="158"/>
      <c r="B148" s="111"/>
      <c r="C148" s="112"/>
      <c r="D148" s="112"/>
      <c r="E148" s="89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4"/>
      <c r="Q148" s="25"/>
      <c r="R148" s="22"/>
      <c r="S148" s="22"/>
      <c r="T148" s="22"/>
    </row>
    <row r="149" spans="1:21">
      <c r="A149" s="158"/>
      <c r="B149" s="111"/>
      <c r="C149" s="112"/>
      <c r="D149" s="112"/>
      <c r="E149" s="89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4"/>
      <c r="Q149" s="25"/>
      <c r="R149" s="22"/>
      <c r="S149" s="22"/>
      <c r="T149" s="22"/>
    </row>
    <row r="150" spans="1:21">
      <c r="C150" s="20"/>
      <c r="D150" s="20"/>
      <c r="P150" s="13"/>
    </row>
    <row r="151" spans="1:21">
      <c r="C151" s="20"/>
      <c r="D151" s="20"/>
      <c r="P151" s="13"/>
    </row>
    <row r="152" spans="1:21">
      <c r="C152" s="20"/>
      <c r="D152" s="20"/>
      <c r="P152" s="13"/>
    </row>
    <row r="153" spans="1:21">
      <c r="C153" s="20"/>
      <c r="D153" s="20"/>
      <c r="P153" s="13"/>
    </row>
    <row r="154" spans="1:21">
      <c r="C154" s="20"/>
      <c r="D154" s="20"/>
      <c r="P154" s="13"/>
    </row>
    <row r="155" spans="1:21">
      <c r="C155" s="20"/>
      <c r="D155" s="20"/>
      <c r="P155" s="13"/>
    </row>
    <row r="156" spans="1:21">
      <c r="C156" s="20"/>
      <c r="D156" s="20"/>
      <c r="P156" s="13"/>
    </row>
    <row r="157" spans="1:21">
      <c r="C157" s="20"/>
      <c r="D157" s="20"/>
      <c r="P157" s="13"/>
    </row>
    <row r="158" spans="1:21">
      <c r="C158" s="20"/>
      <c r="D158" s="20"/>
      <c r="P158" s="13"/>
    </row>
    <row r="159" spans="1:21">
      <c r="C159" s="20"/>
      <c r="D159" s="20"/>
      <c r="P159" s="13"/>
    </row>
    <row r="160" spans="1:21">
      <c r="C160" s="20"/>
      <c r="D160" s="20"/>
      <c r="P160" s="13"/>
    </row>
    <row r="161" spans="3:16">
      <c r="C161" s="20"/>
      <c r="D161" s="20"/>
      <c r="P161" s="13"/>
    </row>
    <row r="162" spans="3:16">
      <c r="C162" s="20"/>
      <c r="D162" s="20"/>
      <c r="P162" s="13"/>
    </row>
    <row r="163" spans="3:16">
      <c r="C163" s="20"/>
      <c r="D163" s="20"/>
      <c r="P163" s="13"/>
    </row>
    <row r="164" spans="3:16">
      <c r="C164" s="20"/>
      <c r="D164" s="20"/>
      <c r="P164" s="13"/>
    </row>
    <row r="165" spans="3:16">
      <c r="C165" s="20"/>
      <c r="D165" s="20"/>
      <c r="P165" s="13"/>
    </row>
    <row r="166" spans="3:16">
      <c r="C166" s="20"/>
      <c r="D166" s="20"/>
      <c r="P166" s="13"/>
    </row>
    <row r="167" spans="3:16">
      <c r="C167" s="20"/>
      <c r="D167" s="20"/>
      <c r="P167" s="13"/>
    </row>
    <row r="168" spans="3:16">
      <c r="C168" s="20"/>
      <c r="D168" s="20"/>
      <c r="P168" s="13"/>
    </row>
    <row r="169" spans="3:16">
      <c r="C169" s="20"/>
      <c r="D169" s="20"/>
      <c r="P169" s="13"/>
    </row>
    <row r="170" spans="3:16">
      <c r="C170" s="20"/>
      <c r="D170" s="20"/>
      <c r="P170" s="13"/>
    </row>
    <row r="171" spans="3:16">
      <c r="C171" s="20"/>
      <c r="D171" s="20"/>
      <c r="P171" s="13"/>
    </row>
    <row r="172" spans="3:16">
      <c r="C172" s="20"/>
      <c r="D172" s="20"/>
      <c r="P172" s="13"/>
    </row>
    <row r="173" spans="3:16">
      <c r="C173" s="20"/>
      <c r="D173" s="20"/>
      <c r="P173" s="13"/>
    </row>
    <row r="174" spans="3:16">
      <c r="C174" s="20"/>
      <c r="D174" s="20"/>
      <c r="P174" s="13"/>
    </row>
    <row r="175" spans="3:16">
      <c r="C175" s="20"/>
      <c r="D175" s="20"/>
      <c r="P175" s="13"/>
    </row>
    <row r="176" spans="3:16">
      <c r="C176" s="20"/>
      <c r="D176" s="20"/>
      <c r="P176" s="13"/>
    </row>
    <row r="177" spans="3:16">
      <c r="C177" s="20"/>
      <c r="D177" s="20"/>
      <c r="P177" s="13"/>
    </row>
    <row r="178" spans="3:16">
      <c r="C178" s="20"/>
      <c r="D178" s="20"/>
      <c r="P178" s="13"/>
    </row>
    <row r="179" spans="3:16">
      <c r="C179" s="20"/>
      <c r="D179" s="20"/>
      <c r="P179" s="13"/>
    </row>
    <row r="180" spans="3:16">
      <c r="C180" s="20"/>
      <c r="D180" s="20"/>
      <c r="P180" s="13"/>
    </row>
    <row r="181" spans="3:16">
      <c r="C181" s="20"/>
      <c r="D181" s="20"/>
      <c r="P181" s="13"/>
    </row>
    <row r="182" spans="3:16">
      <c r="C182" s="20"/>
      <c r="D182" s="20"/>
      <c r="P182" s="13"/>
    </row>
    <row r="183" spans="3:16">
      <c r="C183" s="20"/>
      <c r="D183" s="20"/>
      <c r="P183" s="13"/>
    </row>
    <row r="184" spans="3:16">
      <c r="C184" s="20"/>
      <c r="D184" s="20"/>
      <c r="P184" s="13"/>
    </row>
    <row r="185" spans="3:16">
      <c r="C185" s="20"/>
      <c r="D185" s="20"/>
      <c r="P185" s="13"/>
    </row>
    <row r="186" spans="3:16">
      <c r="C186" s="20"/>
      <c r="D186" s="20"/>
      <c r="P186" s="13"/>
    </row>
    <row r="187" spans="3:16">
      <c r="C187" s="20"/>
      <c r="D187" s="20"/>
      <c r="P187" s="13"/>
    </row>
    <row r="188" spans="3:16">
      <c r="C188" s="20"/>
      <c r="D188" s="20"/>
      <c r="P188" s="13"/>
    </row>
    <row r="189" spans="3:16">
      <c r="C189" s="20"/>
      <c r="D189" s="20"/>
      <c r="P189" s="13"/>
    </row>
    <row r="190" spans="3:16">
      <c r="C190" s="20"/>
      <c r="D190" s="20"/>
      <c r="P190" s="13"/>
    </row>
    <row r="191" spans="3:16">
      <c r="C191" s="20"/>
      <c r="D191" s="20"/>
      <c r="P191" s="13"/>
    </row>
    <row r="192" spans="3:16">
      <c r="C192" s="20"/>
      <c r="D192" s="20"/>
      <c r="P192" s="13"/>
    </row>
    <row r="193" spans="3:16">
      <c r="C193" s="20"/>
      <c r="D193" s="20"/>
      <c r="P193" s="13"/>
    </row>
    <row r="194" spans="3:16">
      <c r="C194" s="20"/>
      <c r="D194" s="20"/>
      <c r="P194" s="13"/>
    </row>
    <row r="195" spans="3:16">
      <c r="C195" s="20"/>
      <c r="D195" s="20"/>
      <c r="P195" s="13"/>
    </row>
    <row r="196" spans="3:16">
      <c r="C196" s="20"/>
      <c r="D196" s="20"/>
      <c r="P196" s="13"/>
    </row>
    <row r="197" spans="3:16">
      <c r="C197" s="20"/>
      <c r="D197" s="20"/>
      <c r="P197" s="13"/>
    </row>
    <row r="198" spans="3:16">
      <c r="C198" s="20"/>
      <c r="D198" s="20"/>
      <c r="P198" s="13"/>
    </row>
    <row r="199" spans="3:16">
      <c r="C199" s="20"/>
      <c r="D199" s="20"/>
      <c r="P199" s="13"/>
    </row>
    <row r="200" spans="3:16">
      <c r="C200" s="20"/>
      <c r="D200" s="20"/>
      <c r="P200" s="13"/>
    </row>
    <row r="201" spans="3:16">
      <c r="C201" s="20"/>
      <c r="D201" s="20"/>
      <c r="P201" s="13"/>
    </row>
    <row r="202" spans="3:16">
      <c r="C202" s="20"/>
      <c r="D202" s="20"/>
      <c r="P202" s="13"/>
    </row>
    <row r="203" spans="3:16">
      <c r="C203" s="20"/>
      <c r="D203" s="20"/>
      <c r="P203" s="13"/>
    </row>
    <row r="204" spans="3:16">
      <c r="C204" s="20"/>
      <c r="D204" s="20"/>
      <c r="P204" s="13"/>
    </row>
    <row r="205" spans="3:16">
      <c r="C205" s="20"/>
      <c r="D205" s="20"/>
      <c r="P205" s="13"/>
    </row>
    <row r="206" spans="3:16">
      <c r="C206" s="20"/>
      <c r="D206" s="20"/>
      <c r="P206" s="13"/>
    </row>
    <row r="207" spans="3:16">
      <c r="C207" s="20"/>
      <c r="D207" s="20"/>
      <c r="P207" s="13"/>
    </row>
    <row r="208" spans="3:16">
      <c r="C208" s="20"/>
      <c r="D208" s="20"/>
      <c r="P208" s="13"/>
    </row>
    <row r="209" spans="3:16">
      <c r="C209" s="20"/>
      <c r="D209" s="20"/>
      <c r="P209" s="13"/>
    </row>
    <row r="210" spans="3:16">
      <c r="C210" s="20"/>
      <c r="D210" s="20"/>
      <c r="P210" s="13"/>
    </row>
    <row r="211" spans="3:16">
      <c r="C211" s="20"/>
      <c r="D211" s="20"/>
      <c r="P211" s="13"/>
    </row>
    <row r="212" spans="3:16">
      <c r="C212" s="20"/>
      <c r="D212" s="20"/>
      <c r="P212" s="13"/>
    </row>
    <row r="213" spans="3:16">
      <c r="C213" s="20"/>
      <c r="D213" s="20"/>
      <c r="P213" s="13"/>
    </row>
    <row r="214" spans="3:16">
      <c r="C214" s="20"/>
      <c r="D214" s="20"/>
      <c r="P214" s="13"/>
    </row>
    <row r="215" spans="3:16">
      <c r="C215" s="20"/>
      <c r="D215" s="20"/>
      <c r="P215" s="13"/>
    </row>
    <row r="216" spans="3:16">
      <c r="C216" s="20"/>
      <c r="D216" s="20"/>
      <c r="P216" s="13"/>
    </row>
    <row r="217" spans="3:16">
      <c r="C217" s="20"/>
      <c r="D217" s="20"/>
      <c r="P217" s="13"/>
    </row>
    <row r="218" spans="3:16">
      <c r="C218" s="20"/>
      <c r="D218" s="20"/>
      <c r="P218" s="13"/>
    </row>
    <row r="219" spans="3:16">
      <c r="C219" s="20"/>
      <c r="D219" s="20"/>
      <c r="P219" s="13"/>
    </row>
    <row r="220" spans="3:16">
      <c r="C220" s="20"/>
      <c r="D220" s="20"/>
      <c r="P220" s="13"/>
    </row>
    <row r="221" spans="3:16">
      <c r="C221" s="20"/>
      <c r="D221" s="20"/>
      <c r="P221" s="13"/>
    </row>
    <row r="222" spans="3:16">
      <c r="C222" s="20"/>
      <c r="D222" s="20"/>
      <c r="P222" s="13"/>
    </row>
    <row r="223" spans="3:16">
      <c r="C223" s="20"/>
      <c r="D223" s="20"/>
      <c r="P223" s="13"/>
    </row>
    <row r="224" spans="3:16">
      <c r="C224" s="20"/>
      <c r="D224" s="20"/>
      <c r="P224" s="13"/>
    </row>
    <row r="225" spans="3:16">
      <c r="C225" s="20"/>
      <c r="D225" s="20"/>
      <c r="P225" s="13"/>
    </row>
    <row r="226" spans="3:16">
      <c r="C226" s="20"/>
      <c r="D226" s="20"/>
      <c r="P226" s="13"/>
    </row>
    <row r="227" spans="3:16">
      <c r="C227" s="20"/>
      <c r="D227" s="20"/>
      <c r="P227" s="13"/>
    </row>
    <row r="228" spans="3:16">
      <c r="C228" s="20"/>
      <c r="D228" s="20"/>
      <c r="P228" s="13"/>
    </row>
    <row r="229" spans="3:16">
      <c r="C229" s="20"/>
      <c r="D229" s="20"/>
      <c r="P229" s="13"/>
    </row>
    <row r="230" spans="3:16">
      <c r="C230" s="20"/>
      <c r="D230" s="20"/>
      <c r="P230" s="13"/>
    </row>
    <row r="231" spans="3:16">
      <c r="C231" s="20"/>
      <c r="D231" s="20"/>
      <c r="P231" s="13"/>
    </row>
    <row r="232" spans="3:16">
      <c r="C232" s="20"/>
      <c r="D232" s="20"/>
      <c r="P232" s="13"/>
    </row>
    <row r="233" spans="3:16">
      <c r="C233" s="20"/>
      <c r="D233" s="20"/>
      <c r="P233" s="13"/>
    </row>
    <row r="234" spans="3:16">
      <c r="C234" s="20"/>
      <c r="D234" s="20"/>
      <c r="P234" s="13"/>
    </row>
    <row r="235" spans="3:16">
      <c r="C235" s="20"/>
      <c r="D235" s="20"/>
      <c r="P235" s="13"/>
    </row>
    <row r="236" spans="3:16">
      <c r="C236" s="20"/>
      <c r="D236" s="20"/>
      <c r="P236" s="13"/>
    </row>
    <row r="237" spans="3:16">
      <c r="C237" s="20"/>
      <c r="D237" s="20"/>
      <c r="P237" s="13"/>
    </row>
    <row r="238" spans="3:16">
      <c r="C238" s="20"/>
      <c r="D238" s="20"/>
      <c r="P238" s="13"/>
    </row>
    <row r="239" spans="3:16">
      <c r="C239" s="20"/>
      <c r="D239" s="20"/>
      <c r="P239" s="13"/>
    </row>
    <row r="240" spans="3:16">
      <c r="C240" s="20"/>
      <c r="D240" s="20"/>
      <c r="P240" s="13"/>
    </row>
    <row r="241" spans="3:16">
      <c r="C241" s="20"/>
      <c r="D241" s="20"/>
      <c r="P241" s="13"/>
    </row>
    <row r="242" spans="3:16">
      <c r="C242" s="20"/>
      <c r="D242" s="20"/>
      <c r="P242" s="13"/>
    </row>
    <row r="243" spans="3:16">
      <c r="C243" s="20"/>
      <c r="D243" s="20"/>
      <c r="P243" s="13"/>
    </row>
    <row r="244" spans="3:16">
      <c r="C244" s="20"/>
      <c r="D244" s="20"/>
      <c r="P244" s="13"/>
    </row>
    <row r="245" spans="3:16">
      <c r="C245" s="20"/>
      <c r="D245" s="20"/>
      <c r="P245" s="13"/>
    </row>
    <row r="246" spans="3:16">
      <c r="C246" s="20"/>
      <c r="D246" s="20"/>
      <c r="P246" s="13"/>
    </row>
    <row r="247" spans="3:16">
      <c r="C247" s="20"/>
      <c r="D247" s="20"/>
      <c r="P247" s="13"/>
    </row>
    <row r="248" spans="3:16">
      <c r="C248" s="20"/>
      <c r="D248" s="20"/>
      <c r="P248" s="13"/>
    </row>
    <row r="249" spans="3:16">
      <c r="C249" s="20"/>
      <c r="D249" s="20"/>
      <c r="P249" s="13"/>
    </row>
    <row r="250" spans="3:16">
      <c r="C250" s="20"/>
      <c r="D250" s="20"/>
      <c r="P250" s="13"/>
    </row>
    <row r="251" spans="3:16">
      <c r="C251" s="20"/>
      <c r="D251" s="20"/>
      <c r="P251" s="13"/>
    </row>
    <row r="252" spans="3:16">
      <c r="C252" s="20"/>
      <c r="D252" s="20"/>
      <c r="P252" s="13"/>
    </row>
    <row r="253" spans="3:16">
      <c r="C253" s="20"/>
      <c r="D253" s="20"/>
      <c r="P253" s="13"/>
    </row>
    <row r="254" spans="3:16">
      <c r="D254" s="20"/>
      <c r="P254" s="13"/>
    </row>
    <row r="255" spans="3:16">
      <c r="D255" s="20"/>
      <c r="P255" s="13"/>
    </row>
    <row r="256" spans="3:16">
      <c r="D256" s="20"/>
      <c r="P256" s="13"/>
    </row>
    <row r="257" spans="4:16">
      <c r="D257" s="20"/>
      <c r="P257" s="13"/>
    </row>
    <row r="258" spans="4:16">
      <c r="D258" s="20"/>
      <c r="P258" s="13"/>
    </row>
    <row r="259" spans="4:16">
      <c r="D259" s="20"/>
      <c r="P259" s="13"/>
    </row>
    <row r="260" spans="4:16">
      <c r="D260" s="20"/>
      <c r="P260" s="13"/>
    </row>
    <row r="261" spans="4:16">
      <c r="D261" s="20"/>
      <c r="P261" s="13"/>
    </row>
    <row r="262" spans="4:16">
      <c r="D262" s="20"/>
      <c r="P262" s="13"/>
    </row>
    <row r="263" spans="4:16">
      <c r="D263" s="20"/>
      <c r="P263" s="13"/>
    </row>
    <row r="264" spans="4:16">
      <c r="D264" s="20"/>
      <c r="P264" s="13"/>
    </row>
    <row r="265" spans="4:16">
      <c r="D265" s="20"/>
      <c r="P265" s="13"/>
    </row>
    <row r="266" spans="4:16">
      <c r="D266" s="20"/>
      <c r="P266" s="13"/>
    </row>
    <row r="267" spans="4:16">
      <c r="D267" s="20"/>
      <c r="P267" s="13"/>
    </row>
    <row r="268" spans="4:16">
      <c r="D268" s="20"/>
      <c r="P268" s="13"/>
    </row>
    <row r="269" spans="4:16">
      <c r="D269" s="20"/>
      <c r="P269" s="13"/>
    </row>
    <row r="270" spans="4:16">
      <c r="D270" s="20"/>
      <c r="P270" s="13"/>
    </row>
    <row r="271" spans="4:16">
      <c r="D271" s="20"/>
      <c r="P271" s="13"/>
    </row>
    <row r="272" spans="4:16">
      <c r="D272" s="20"/>
      <c r="P272" s="13"/>
    </row>
    <row r="273" spans="4:16">
      <c r="D273" s="20"/>
      <c r="P273" s="13"/>
    </row>
    <row r="274" spans="4:16">
      <c r="D274" s="20"/>
      <c r="P274" s="13"/>
    </row>
    <row r="275" spans="4:16">
      <c r="D275" s="20"/>
      <c r="P275" s="13"/>
    </row>
    <row r="276" spans="4:16">
      <c r="D276" s="20"/>
      <c r="P276" s="13"/>
    </row>
    <row r="277" spans="4:16">
      <c r="D277" s="20"/>
      <c r="P277" s="13"/>
    </row>
    <row r="278" spans="4:16">
      <c r="D278" s="20"/>
      <c r="P278" s="13"/>
    </row>
    <row r="279" spans="4:16">
      <c r="D279" s="20"/>
      <c r="P279" s="13"/>
    </row>
    <row r="280" spans="4:16">
      <c r="D280" s="20"/>
      <c r="P280" s="13"/>
    </row>
    <row r="281" spans="4:16">
      <c r="D281" s="20"/>
      <c r="P281" s="13"/>
    </row>
    <row r="282" spans="4:16">
      <c r="D282" s="20"/>
      <c r="P282" s="13"/>
    </row>
    <row r="283" spans="4:16">
      <c r="D283" s="20"/>
      <c r="P283" s="13"/>
    </row>
    <row r="284" spans="4:16">
      <c r="D284" s="20"/>
      <c r="P284" s="13"/>
    </row>
    <row r="285" spans="4:16">
      <c r="D285" s="20"/>
      <c r="P285" s="13"/>
    </row>
    <row r="286" spans="4:16">
      <c r="D286" s="20"/>
      <c r="P286" s="13"/>
    </row>
    <row r="287" spans="4:16">
      <c r="D287" s="20"/>
      <c r="P287" s="13"/>
    </row>
    <row r="288" spans="4:16">
      <c r="D288" s="20"/>
      <c r="P288" s="13"/>
    </row>
    <row r="289" spans="4:16">
      <c r="D289" s="20"/>
      <c r="P289" s="13"/>
    </row>
    <row r="290" spans="4:16">
      <c r="D290" s="20"/>
      <c r="P290" s="13"/>
    </row>
    <row r="291" spans="4:16">
      <c r="D291" s="20"/>
      <c r="P291" s="13"/>
    </row>
    <row r="292" spans="4:16">
      <c r="D292" s="20"/>
      <c r="P292" s="13"/>
    </row>
    <row r="293" spans="4:16">
      <c r="D293" s="20"/>
      <c r="P293" s="13"/>
    </row>
    <row r="294" spans="4:16">
      <c r="D294" s="20"/>
      <c r="P294" s="13"/>
    </row>
    <row r="295" spans="4:16">
      <c r="D295" s="20"/>
      <c r="P295" s="13"/>
    </row>
    <row r="296" spans="4:16">
      <c r="D296" s="20"/>
      <c r="P296" s="13"/>
    </row>
    <row r="297" spans="4:16">
      <c r="D297" s="20"/>
    </row>
    <row r="298" spans="4:16">
      <c r="D298" s="20"/>
    </row>
    <row r="299" spans="4:16">
      <c r="D299" s="20"/>
    </row>
    <row r="300" spans="4:16">
      <c r="D300" s="20"/>
    </row>
    <row r="301" spans="4:16">
      <c r="D301" s="20"/>
    </row>
    <row r="302" spans="4:16">
      <c r="D302" s="20"/>
    </row>
    <row r="303" spans="4:16">
      <c r="D303" s="20"/>
    </row>
    <row r="304" spans="4:16">
      <c r="D304" s="20"/>
    </row>
    <row r="305" spans="4:4">
      <c r="D305" s="20"/>
    </row>
    <row r="306" spans="4:4">
      <c r="D306" s="20"/>
    </row>
    <row r="307" spans="4:4">
      <c r="D307" s="20"/>
    </row>
    <row r="308" spans="4:4">
      <c r="D308" s="20"/>
    </row>
    <row r="309" spans="4:4">
      <c r="D309" s="20"/>
    </row>
    <row r="310" spans="4:4">
      <c r="D310" s="20"/>
    </row>
    <row r="311" spans="4:4">
      <c r="D311" s="20"/>
    </row>
    <row r="312" spans="4:4">
      <c r="D312" s="20"/>
    </row>
    <row r="313" spans="4:4">
      <c r="D313" s="20"/>
    </row>
    <row r="314" spans="4:4">
      <c r="D314" s="20"/>
    </row>
    <row r="315" spans="4:4">
      <c r="D315" s="20"/>
    </row>
    <row r="316" spans="4:4">
      <c r="D316" s="20"/>
    </row>
    <row r="317" spans="4:4">
      <c r="D317" s="20"/>
    </row>
    <row r="318" spans="4:4">
      <c r="D318" s="20"/>
    </row>
    <row r="319" spans="4:4">
      <c r="D319" s="20"/>
    </row>
    <row r="320" spans="4:4">
      <c r="D320" s="20"/>
    </row>
    <row r="321" spans="4:4">
      <c r="D321" s="20"/>
    </row>
    <row r="322" spans="4:4">
      <c r="D322" s="20"/>
    </row>
    <row r="323" spans="4:4">
      <c r="D323" s="20"/>
    </row>
    <row r="324" spans="4:4">
      <c r="D324" s="20"/>
    </row>
    <row r="325" spans="4:4">
      <c r="D325" s="20"/>
    </row>
    <row r="326" spans="4:4">
      <c r="D326" s="20"/>
    </row>
    <row r="327" spans="4:4">
      <c r="D327" s="20"/>
    </row>
    <row r="328" spans="4:4">
      <c r="D328" s="20"/>
    </row>
    <row r="329" spans="4:4">
      <c r="D329" s="20"/>
    </row>
    <row r="330" spans="4:4">
      <c r="D330" s="20"/>
    </row>
    <row r="331" spans="4:4">
      <c r="D331" s="20"/>
    </row>
    <row r="332" spans="4:4">
      <c r="D332" s="20"/>
    </row>
    <row r="333" spans="4:4">
      <c r="D333" s="20"/>
    </row>
    <row r="334" spans="4:4">
      <c r="D334" s="20"/>
    </row>
    <row r="335" spans="4:4">
      <c r="D335" s="20"/>
    </row>
    <row r="336" spans="4:4">
      <c r="D336" s="20"/>
    </row>
    <row r="337" spans="4:4">
      <c r="D337" s="20"/>
    </row>
    <row r="338" spans="4:4">
      <c r="D338" s="20"/>
    </row>
    <row r="339" spans="4:4">
      <c r="D339" s="20"/>
    </row>
    <row r="340" spans="4:4">
      <c r="D340" s="20"/>
    </row>
    <row r="341" spans="4:4">
      <c r="D341" s="20"/>
    </row>
    <row r="342" spans="4:4">
      <c r="D342" s="20"/>
    </row>
    <row r="343" spans="4:4">
      <c r="D343" s="20"/>
    </row>
    <row r="344" spans="4:4">
      <c r="D344" s="20"/>
    </row>
    <row r="345" spans="4:4">
      <c r="D345" s="20"/>
    </row>
    <row r="346" spans="4:4">
      <c r="D346" s="20"/>
    </row>
    <row r="347" spans="4:4">
      <c r="D347" s="20"/>
    </row>
    <row r="348" spans="4:4">
      <c r="D348" s="20"/>
    </row>
    <row r="349" spans="4:4">
      <c r="D349" s="20"/>
    </row>
    <row r="350" spans="4:4">
      <c r="D350" s="20"/>
    </row>
    <row r="351" spans="4:4">
      <c r="D351" s="20"/>
    </row>
    <row r="352" spans="4:4">
      <c r="D352" s="20"/>
    </row>
    <row r="353" spans="4:4">
      <c r="D353" s="20"/>
    </row>
    <row r="354" spans="4:4">
      <c r="D354" s="20"/>
    </row>
  </sheetData>
  <phoneticPr fontId="8" type="noConversion"/>
  <hyperlinks>
    <hyperlink ref="H275" r:id="rId1" display="http://vsolj.cetus-net.org/bulletin.html"/>
    <hyperlink ref="H268" r:id="rId2" display="http://vsolj.cetus-net.org/bulletin.html"/>
  </hyperlinks>
  <pageMargins left="0.75" right="0.75" top="1" bottom="1" header="0.5" footer="0.5"/>
  <pageSetup orientation="portrait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2"/>
  </sheetPr>
  <dimension ref="A1:AB337"/>
  <sheetViews>
    <sheetView workbookViewId="0">
      <selection activeCell="E9" sqref="E9:G9"/>
    </sheetView>
  </sheetViews>
  <sheetFormatPr defaultRowHeight="12.75"/>
  <cols>
    <col min="1" max="1" width="9.140625" style="28"/>
    <col min="2" max="2" width="10.7109375" style="28" customWidth="1"/>
    <col min="3" max="4" width="9.140625" style="28"/>
    <col min="5" max="5" width="11.28515625" style="28" customWidth="1"/>
    <col min="6" max="6" width="12.42578125" style="28" bestFit="1" customWidth="1"/>
    <col min="7" max="7" width="10.7109375" style="28" customWidth="1"/>
    <col min="8" max="13" width="9.140625" style="28"/>
    <col min="14" max="14" width="12.140625" style="28" customWidth="1"/>
    <col min="15" max="15" width="11" style="28" customWidth="1"/>
    <col min="16" max="16384" width="9.140625" style="28"/>
  </cols>
  <sheetData>
    <row r="1" spans="1:28" ht="18.75" thickBot="1">
      <c r="A1" s="48" t="s">
        <v>63</v>
      </c>
      <c r="D1" s="49" t="s">
        <v>64</v>
      </c>
      <c r="M1" s="50" t="s">
        <v>65</v>
      </c>
      <c r="N1" s="28" t="s">
        <v>66</v>
      </c>
      <c r="O1" s="28">
        <f ca="1">H18*J18-I18*I18</f>
        <v>9296.9250018937164</v>
      </c>
      <c r="P1" s="28" t="s">
        <v>162</v>
      </c>
      <c r="U1" s="81" t="s">
        <v>121</v>
      </c>
      <c r="V1" s="83" t="s">
        <v>123</v>
      </c>
      <c r="AA1" s="28">
        <v>1</v>
      </c>
      <c r="AB1" s="28" t="s">
        <v>67</v>
      </c>
    </row>
    <row r="2" spans="1:28">
      <c r="M2" s="50" t="s">
        <v>68</v>
      </c>
      <c r="N2" s="28" t="s">
        <v>69</v>
      </c>
      <c r="O2" s="28">
        <f ca="1">+F18*J18-H18*I18</f>
        <v>12731.864750103559</v>
      </c>
      <c r="P2" s="28" t="s">
        <v>163</v>
      </c>
      <c r="U2" s="28">
        <v>0</v>
      </c>
      <c r="V2" s="28">
        <f t="shared" ref="V2:V26" ca="1" si="0">+E$4+E$5*U2+E$6*U2^2</f>
        <v>1.3307420245958001E-2</v>
      </c>
      <c r="AA2" s="28">
        <v>2</v>
      </c>
      <c r="AB2" s="28" t="s">
        <v>28</v>
      </c>
    </row>
    <row r="3" spans="1:28" ht="13.5" thickBot="1">
      <c r="A3" s="28" t="s">
        <v>70</v>
      </c>
      <c r="B3" s="28" t="s">
        <v>71</v>
      </c>
      <c r="E3" s="51" t="s">
        <v>72</v>
      </c>
      <c r="F3" s="51" t="s">
        <v>73</v>
      </c>
      <c r="G3" s="51" t="s">
        <v>74</v>
      </c>
      <c r="H3" s="51" t="s">
        <v>75</v>
      </c>
      <c r="M3" s="50" t="s">
        <v>76</v>
      </c>
      <c r="N3" s="28" t="s">
        <v>77</v>
      </c>
      <c r="O3" s="28">
        <f ca="1">+F18*I18-H18*H18</f>
        <v>3887.9664449220145</v>
      </c>
      <c r="P3" s="28" t="s">
        <v>164</v>
      </c>
      <c r="U3" s="28">
        <v>0.1</v>
      </c>
      <c r="V3" s="28">
        <f t="shared" ca="1" si="0"/>
        <v>7.2413257368981439E-3</v>
      </c>
      <c r="AA3" s="28">
        <v>3</v>
      </c>
      <c r="AB3" s="28" t="s">
        <v>78</v>
      </c>
    </row>
    <row r="4" spans="1:28">
      <c r="A4" s="28" t="s">
        <v>79</v>
      </c>
      <c r="B4" s="28" t="s">
        <v>80</v>
      </c>
      <c r="D4" s="52" t="s">
        <v>81</v>
      </c>
      <c r="E4" s="53">
        <f ca="1">(G18*O1-K18*O2+L18*O3)/O7</f>
        <v>1.3307420245958001E-2</v>
      </c>
      <c r="F4" s="54">
        <f ca="1">+E7/O7*O18</f>
        <v>1.0507655564461881E-3</v>
      </c>
      <c r="G4" s="55">
        <f>+B18</f>
        <v>1</v>
      </c>
      <c r="H4" s="56">
        <f ca="1">ABS(F4/E4)</f>
        <v>7.8960875738883191E-2</v>
      </c>
      <c r="M4" s="50" t="s">
        <v>82</v>
      </c>
      <c r="N4" s="28" t="s">
        <v>83</v>
      </c>
      <c r="O4" s="28">
        <f ca="1">+C18*J18-H18*H18</f>
        <v>24509.895656881956</v>
      </c>
      <c r="P4" s="28" t="s">
        <v>165</v>
      </c>
      <c r="U4" s="28">
        <v>0.2</v>
      </c>
      <c r="V4" s="28">
        <f t="shared" ca="1" si="0"/>
        <v>1.6977171611823473E-3</v>
      </c>
      <c r="AA4" s="28">
        <v>4</v>
      </c>
      <c r="AB4" s="28" t="s">
        <v>84</v>
      </c>
    </row>
    <row r="5" spans="1:28">
      <c r="A5" s="28" t="s">
        <v>85</v>
      </c>
      <c r="B5" s="57">
        <v>40323</v>
      </c>
      <c r="D5" s="58" t="s">
        <v>86</v>
      </c>
      <c r="E5" s="59">
        <f ca="1">+(-G18*O2+K18*O4-L18*O5)/O7</f>
        <v>-6.3273374757318868E-2</v>
      </c>
      <c r="F5" s="60">
        <f ca="1">P18*E7/O7</f>
        <v>1.6800635369457484E-3</v>
      </c>
      <c r="G5" s="61">
        <f>+B18/A18</f>
        <v>1E-4</v>
      </c>
      <c r="H5" s="56">
        <f ca="1">ABS(F5/E5)</f>
        <v>2.6552456596309722E-2</v>
      </c>
      <c r="M5" s="50" t="s">
        <v>87</v>
      </c>
      <c r="N5" s="28" t="s">
        <v>88</v>
      </c>
      <c r="O5" s="28">
        <f ca="1">+C18*I18-F18*H18</f>
        <v>8690.5081808985633</v>
      </c>
      <c r="P5" s="28" t="s">
        <v>166</v>
      </c>
      <c r="U5" s="28">
        <v>0.3</v>
      </c>
      <c r="V5" s="28">
        <f t="shared" ca="1" si="0"/>
        <v>-3.3234054811893897E-3</v>
      </c>
      <c r="AA5" s="28">
        <v>5</v>
      </c>
      <c r="AB5" s="28" t="s">
        <v>89</v>
      </c>
    </row>
    <row r="6" spans="1:28" ht="13.5" thickBot="1">
      <c r="D6" s="62" t="s">
        <v>90</v>
      </c>
      <c r="E6" s="63">
        <f ca="1">+(G18*O3-K18*O5+L18*O6)/O7</f>
        <v>2.6124296667202996E-2</v>
      </c>
      <c r="F6" s="64">
        <f ca="1">Q18*E7/O7</f>
        <v>6.1187980886210887E-4</v>
      </c>
      <c r="G6" s="65">
        <f>+B18/A18^2</f>
        <v>1E-8</v>
      </c>
      <c r="H6" s="56">
        <f ca="1">ABS(F6/E6)</f>
        <v>2.3421867262374031E-2</v>
      </c>
      <c r="M6" s="66" t="s">
        <v>91</v>
      </c>
      <c r="N6" s="67" t="s">
        <v>92</v>
      </c>
      <c r="O6" s="67">
        <f ca="1">+C18*H18-F18*F18</f>
        <v>3277.3208299523976</v>
      </c>
      <c r="P6" s="28" t="s">
        <v>167</v>
      </c>
      <c r="U6" s="28">
        <v>0.4</v>
      </c>
      <c r="V6" s="28">
        <f t="shared" ca="1" si="0"/>
        <v>-7.8220421902170656E-3</v>
      </c>
      <c r="AA6" s="28">
        <v>6</v>
      </c>
      <c r="AB6" s="28" t="s">
        <v>93</v>
      </c>
    </row>
    <row r="7" spans="1:28">
      <c r="D7" s="68" t="s">
        <v>94</v>
      </c>
      <c r="E7" s="69">
        <f ca="1">SQRT(N18/(B15-3))</f>
        <v>2.6155549272503303E-3</v>
      </c>
      <c r="G7" s="70">
        <f>+B22</f>
        <v>-7.6400000398280099E-4</v>
      </c>
      <c r="M7" s="50" t="s">
        <v>95</v>
      </c>
      <c r="N7" s="71" t="s">
        <v>96</v>
      </c>
      <c r="O7" s="28">
        <f ca="1">+C18*O1-F18*O2+H18*O3</f>
        <v>57164.989690403687</v>
      </c>
      <c r="U7" s="28">
        <v>0.5</v>
      </c>
      <c r="V7" s="28">
        <f t="shared" ca="1" si="0"/>
        <v>-1.1798192965900685E-2</v>
      </c>
      <c r="AA7" s="28">
        <v>7</v>
      </c>
      <c r="AB7" s="28" t="s">
        <v>97</v>
      </c>
    </row>
    <row r="8" spans="1:28">
      <c r="A8" s="76">
        <v>21</v>
      </c>
      <c r="B8" s="28" t="s">
        <v>101</v>
      </c>
      <c r="C8" s="106">
        <v>21</v>
      </c>
      <c r="D8" s="68" t="s">
        <v>98</v>
      </c>
      <c r="F8" s="107">
        <f ca="1">CORREL(INDIRECT(E12):INDIRECT(E13),INDIRECT(M12):INDIRECT(M13))</f>
        <v>0.9760118404693684</v>
      </c>
      <c r="G8" s="69"/>
      <c r="K8" s="70"/>
      <c r="N8" s="71"/>
      <c r="U8" s="28">
        <v>0.6</v>
      </c>
      <c r="V8" s="28">
        <f t="shared" ca="1" si="0"/>
        <v>-1.5251857808240241E-2</v>
      </c>
      <c r="AA8" s="28">
        <v>8</v>
      </c>
      <c r="AB8" s="28" t="s">
        <v>99</v>
      </c>
    </row>
    <row r="9" spans="1:28">
      <c r="A9" s="76">
        <f>20+COUNT(A21:A1444)</f>
        <v>118</v>
      </c>
      <c r="B9" s="28" t="s">
        <v>103</v>
      </c>
      <c r="C9" s="106">
        <f>A9</f>
        <v>118</v>
      </c>
      <c r="E9" s="72">
        <f ca="1">E6*G6</f>
        <v>2.6124296667202995E-10</v>
      </c>
      <c r="F9" s="73">
        <f ca="1">H6</f>
        <v>2.3421867262374031E-2</v>
      </c>
      <c r="G9" s="74">
        <f ca="1">F8</f>
        <v>0.9760118404693684</v>
      </c>
      <c r="K9" s="70"/>
      <c r="N9" s="71"/>
      <c r="U9" s="28">
        <v>0.7</v>
      </c>
      <c r="V9" s="28">
        <f t="shared" ca="1" si="0"/>
        <v>-1.8183036717235743E-2</v>
      </c>
      <c r="AA9" s="28">
        <v>9</v>
      </c>
      <c r="AB9" s="28" t="s">
        <v>46</v>
      </c>
    </row>
    <row r="10" spans="1:28">
      <c r="A10" s="115" t="s">
        <v>3</v>
      </c>
      <c r="B10" s="112">
        <f>'Active 1'!C8</f>
        <v>0.35815200000000003</v>
      </c>
      <c r="D10" s="28" t="s">
        <v>156</v>
      </c>
      <c r="E10" s="28">
        <f ca="1">2*E9*365.2422/B10</f>
        <v>5.3282939021319946E-7</v>
      </c>
      <c r="F10" s="28">
        <f ca="1">F9*E10</f>
        <v>1.2479859251065255E-8</v>
      </c>
      <c r="G10" s="28" t="s">
        <v>157</v>
      </c>
      <c r="U10" s="28">
        <v>0.8</v>
      </c>
      <c r="V10" s="28">
        <f t="shared" ca="1" si="0"/>
        <v>-2.0591729692887171E-2</v>
      </c>
      <c r="AA10" s="28">
        <v>10</v>
      </c>
      <c r="AB10" s="28" t="s">
        <v>100</v>
      </c>
    </row>
    <row r="11" spans="1:28">
      <c r="A11" s="75"/>
      <c r="B11" s="75"/>
      <c r="U11" s="28">
        <v>0.9</v>
      </c>
      <c r="V11" s="28">
        <f t="shared" ca="1" si="0"/>
        <v>-2.2477936735194548E-2</v>
      </c>
      <c r="AA11" s="28">
        <v>11</v>
      </c>
      <c r="AB11" s="28" t="s">
        <v>31</v>
      </c>
    </row>
    <row r="12" spans="1:28">
      <c r="C12" s="3" t="str">
        <f t="shared" ref="C12:Q13" si="1">C$15&amp;$C8</f>
        <v>C21</v>
      </c>
      <c r="D12" s="3" t="str">
        <f t="shared" si="1"/>
        <v>D21</v>
      </c>
      <c r="E12" s="3" t="str">
        <f t="shared" si="1"/>
        <v>E21</v>
      </c>
      <c r="F12" s="3" t="str">
        <f t="shared" si="1"/>
        <v>F21</v>
      </c>
      <c r="G12" s="3" t="str">
        <f t="shared" ref="G12:Q12" si="2">G15&amp;$C8</f>
        <v>G21</v>
      </c>
      <c r="H12" s="3" t="str">
        <f t="shared" si="2"/>
        <v>H21</v>
      </c>
      <c r="I12" s="3" t="str">
        <f t="shared" si="2"/>
        <v>I21</v>
      </c>
      <c r="J12" s="3" t="str">
        <f t="shared" si="2"/>
        <v>J21</v>
      </c>
      <c r="K12" s="3" t="str">
        <f t="shared" si="2"/>
        <v>K21</v>
      </c>
      <c r="L12" s="3" t="str">
        <f t="shared" si="2"/>
        <v>L21</v>
      </c>
      <c r="M12" s="3" t="str">
        <f t="shared" si="2"/>
        <v>M21</v>
      </c>
      <c r="N12" s="3" t="str">
        <f t="shared" si="2"/>
        <v>N21</v>
      </c>
      <c r="O12" s="3" t="str">
        <f t="shared" si="2"/>
        <v>O21</v>
      </c>
      <c r="P12" s="3" t="str">
        <f t="shared" si="2"/>
        <v>P21</v>
      </c>
      <c r="Q12" s="3" t="str">
        <f t="shared" si="2"/>
        <v>Q21</v>
      </c>
      <c r="U12" s="28">
        <v>1</v>
      </c>
      <c r="V12" s="28">
        <f t="shared" ca="1" si="0"/>
        <v>-2.3841657844157867E-2</v>
      </c>
      <c r="AA12" s="28">
        <v>12</v>
      </c>
      <c r="AB12" s="28" t="s">
        <v>102</v>
      </c>
    </row>
    <row r="13" spans="1:28">
      <c r="C13" s="3" t="str">
        <f t="shared" si="1"/>
        <v>C118</v>
      </c>
      <c r="D13" s="3" t="str">
        <f t="shared" si="1"/>
        <v>D118</v>
      </c>
      <c r="E13" s="3" t="str">
        <f t="shared" si="1"/>
        <v>E118</v>
      </c>
      <c r="F13" s="3" t="str">
        <f t="shared" si="1"/>
        <v>F118</v>
      </c>
      <c r="G13" s="3" t="str">
        <f t="shared" si="1"/>
        <v>G118</v>
      </c>
      <c r="H13" s="3" t="str">
        <f t="shared" si="1"/>
        <v>H118</v>
      </c>
      <c r="I13" s="3" t="str">
        <f t="shared" si="1"/>
        <v>I118</v>
      </c>
      <c r="J13" s="3" t="str">
        <f t="shared" si="1"/>
        <v>J118</v>
      </c>
      <c r="K13" s="3" t="str">
        <f t="shared" si="1"/>
        <v>K118</v>
      </c>
      <c r="L13" s="3" t="str">
        <f t="shared" si="1"/>
        <v>L118</v>
      </c>
      <c r="M13" s="3" t="str">
        <f t="shared" si="1"/>
        <v>M118</v>
      </c>
      <c r="N13" s="3" t="str">
        <f t="shared" si="1"/>
        <v>N118</v>
      </c>
      <c r="O13" s="3" t="str">
        <f t="shared" si="1"/>
        <v>O118</v>
      </c>
      <c r="P13" s="3" t="str">
        <f t="shared" si="1"/>
        <v>P118</v>
      </c>
      <c r="Q13" s="3" t="str">
        <f t="shared" si="1"/>
        <v>Q118</v>
      </c>
      <c r="U13" s="28">
        <v>1.1000000000000001</v>
      </c>
      <c r="V13" s="28">
        <f t="shared" ca="1" si="0"/>
        <v>-2.4682893019777122E-2</v>
      </c>
      <c r="AA13" s="28">
        <v>13</v>
      </c>
      <c r="AB13" s="28" t="s">
        <v>104</v>
      </c>
    </row>
    <row r="14" spans="1:28">
      <c r="O14" s="71"/>
      <c r="U14" s="28">
        <v>1.2</v>
      </c>
      <c r="V14" s="28">
        <f t="shared" ca="1" si="0"/>
        <v>-2.5001642262052322E-2</v>
      </c>
      <c r="AA14" s="28">
        <v>14</v>
      </c>
      <c r="AB14" s="28" t="s">
        <v>105</v>
      </c>
    </row>
    <row r="15" spans="1:28">
      <c r="A15" s="49" t="s">
        <v>109</v>
      </c>
      <c r="B15" s="49">
        <f>C9-C8+1</f>
        <v>98</v>
      </c>
      <c r="C15" s="3" t="str">
        <f t="shared" ref="C15:Q15" si="3">VLOOKUP(C16,$AA1:$AB26,2,FALSE)</f>
        <v>C</v>
      </c>
      <c r="D15" s="3" t="str">
        <f t="shared" si="3"/>
        <v>D</v>
      </c>
      <c r="E15" s="3" t="str">
        <f t="shared" si="3"/>
        <v>E</v>
      </c>
      <c r="F15" s="3" t="str">
        <f t="shared" si="3"/>
        <v>F</v>
      </c>
      <c r="G15" s="3" t="str">
        <f t="shared" si="3"/>
        <v>G</v>
      </c>
      <c r="H15" s="3" t="str">
        <f t="shared" si="3"/>
        <v>H</v>
      </c>
      <c r="I15" s="3" t="str">
        <f t="shared" si="3"/>
        <v>I</v>
      </c>
      <c r="J15" s="3" t="str">
        <f t="shared" si="3"/>
        <v>J</v>
      </c>
      <c r="K15" s="3" t="str">
        <f t="shared" si="3"/>
        <v>K</v>
      </c>
      <c r="L15" s="3" t="str">
        <f t="shared" si="3"/>
        <v>L</v>
      </c>
      <c r="M15" s="3" t="str">
        <f t="shared" si="3"/>
        <v>M</v>
      </c>
      <c r="N15" s="3" t="str">
        <f t="shared" si="3"/>
        <v>N</v>
      </c>
      <c r="O15" s="3" t="str">
        <f t="shared" si="3"/>
        <v>O</v>
      </c>
      <c r="P15" s="3" t="str">
        <f t="shared" si="3"/>
        <v>P</v>
      </c>
      <c r="Q15" s="3" t="str">
        <f t="shared" si="3"/>
        <v>Q</v>
      </c>
      <c r="U15" s="28">
        <v>1.3</v>
      </c>
      <c r="V15" s="28">
        <f t="shared" ca="1" si="0"/>
        <v>-2.4797905570983457E-2</v>
      </c>
      <c r="AA15" s="28">
        <v>15</v>
      </c>
      <c r="AB15" s="28" t="s">
        <v>106</v>
      </c>
    </row>
    <row r="16" spans="1:28">
      <c r="A16" s="3"/>
      <c r="B16" s="75"/>
      <c r="C16" s="3">
        <f>COLUMN()</f>
        <v>3</v>
      </c>
      <c r="D16" s="3">
        <f>COLUMN()</f>
        <v>4</v>
      </c>
      <c r="E16" s="3">
        <f>COLUMN()</f>
        <v>5</v>
      </c>
      <c r="F16" s="3">
        <f>COLUMN()</f>
        <v>6</v>
      </c>
      <c r="G16" s="3">
        <f>COLUMN()</f>
        <v>7</v>
      </c>
      <c r="H16" s="3">
        <f>COLUMN()</f>
        <v>8</v>
      </c>
      <c r="I16" s="3">
        <f>COLUMN()</f>
        <v>9</v>
      </c>
      <c r="J16" s="3">
        <f>COLUMN()</f>
        <v>10</v>
      </c>
      <c r="K16" s="3">
        <f>COLUMN()</f>
        <v>11</v>
      </c>
      <c r="L16" s="3">
        <f>COLUMN()</f>
        <v>12</v>
      </c>
      <c r="M16" s="3">
        <f>COLUMN()</f>
        <v>13</v>
      </c>
      <c r="N16" s="3">
        <f>COLUMN()</f>
        <v>14</v>
      </c>
      <c r="O16" s="3">
        <f>COLUMN()</f>
        <v>15</v>
      </c>
      <c r="P16" s="3">
        <f>COLUMN()</f>
        <v>16</v>
      </c>
      <c r="Q16" s="3">
        <f>COLUMN()</f>
        <v>17</v>
      </c>
      <c r="U16" s="28">
        <v>1.4</v>
      </c>
      <c r="V16" s="28">
        <f t="shared" ca="1" si="0"/>
        <v>-2.4071682946570548E-2</v>
      </c>
      <c r="AA16" s="28">
        <v>16</v>
      </c>
      <c r="AB16" s="28" t="s">
        <v>107</v>
      </c>
    </row>
    <row r="17" spans="1:28">
      <c r="A17" s="49" t="s">
        <v>108</v>
      </c>
      <c r="U17" s="28">
        <v>1.5</v>
      </c>
      <c r="V17" s="28">
        <f t="shared" ca="1" si="0"/>
        <v>-2.2822974388813554E-2</v>
      </c>
      <c r="AA17" s="28">
        <v>17</v>
      </c>
      <c r="AB17" s="28" t="s">
        <v>110</v>
      </c>
    </row>
    <row r="18" spans="1:28">
      <c r="A18" s="77">
        <v>10000</v>
      </c>
      <c r="B18" s="77">
        <v>1</v>
      </c>
      <c r="C18" s="28">
        <f ca="1">SUM(INDIRECT(C12):INDIRECT(C13))</f>
        <v>84.000000000000014</v>
      </c>
      <c r="D18" s="108">
        <f ca="1">SUM(INDIRECT(D12):INDIRECT(D13))</f>
        <v>165.16634999999994</v>
      </c>
      <c r="E18" s="108">
        <f ca="1">SUM(INDIRECT(E12):INDIRECT(E13))</f>
        <v>-0.80530664754041936</v>
      </c>
      <c r="F18" s="49">
        <f ca="1">SUM(INDIRECT(F12):INDIRECT(F13))</f>
        <v>138.86124000000001</v>
      </c>
      <c r="G18" s="49">
        <f ca="1">SUM(INDIRECT(G12):INDIRECT(G13))</f>
        <v>-0.6522294474874798</v>
      </c>
      <c r="H18" s="49">
        <f ca="1">SUM(INDIRECT(H12):INDIRECT(H13))</f>
        <v>268.56862862249994</v>
      </c>
      <c r="I18" s="49">
        <f ca="1">SUM(INDIRECT(I12):INDIRECT(I13))</f>
        <v>547.43191638712369</v>
      </c>
      <c r="J18" s="49">
        <f ca="1">SUM(INDIRECT(J12):INDIRECT(J13))</f>
        <v>1150.4643325839552</v>
      </c>
      <c r="K18" s="49">
        <f ca="1">SUM(INDIRECT(K12):INDIRECT(K13))</f>
        <v>-0.84408482154315367</v>
      </c>
      <c r="L18" s="49">
        <f ca="1">SUM(INDIRECT(L12):INDIRECT(L13))</f>
        <v>-1.0088376642606731</v>
      </c>
      <c r="N18" s="28">
        <f ca="1">SUM(INDIRECT(N12):INDIRECT(N13))</f>
        <v>6.4990711985903071E-4</v>
      </c>
      <c r="O18" s="28">
        <f ca="1">SQRT(SUM(INDIRECT(O12):INDIRECT(O13)))</f>
        <v>22965.299476400069</v>
      </c>
      <c r="P18" s="28">
        <f ca="1">SQRT(SUM(INDIRECT(P12):INDIRECT(P13)))</f>
        <v>36719.096880023179</v>
      </c>
      <c r="Q18" s="28">
        <f ca="1">SQRT(SUM(INDIRECT(Q12):INDIRECT(Q13)))</f>
        <v>13373.109698805014</v>
      </c>
      <c r="U18" s="28">
        <v>1.6</v>
      </c>
      <c r="V18" s="28">
        <f t="shared" ca="1" si="0"/>
        <v>-2.1051779897712508E-2</v>
      </c>
      <c r="AA18" s="28">
        <v>18</v>
      </c>
      <c r="AB18" s="28" t="s">
        <v>111</v>
      </c>
    </row>
    <row r="19" spans="1:28">
      <c r="A19" s="78" t="s">
        <v>112</v>
      </c>
      <c r="F19" s="79" t="s">
        <v>113</v>
      </c>
      <c r="G19" s="79" t="s">
        <v>114</v>
      </c>
      <c r="H19" s="79" t="s">
        <v>115</v>
      </c>
      <c r="I19" s="79" t="s">
        <v>116</v>
      </c>
      <c r="J19" s="79" t="s">
        <v>117</v>
      </c>
      <c r="K19" s="79" t="s">
        <v>118</v>
      </c>
      <c r="L19" s="79" t="s">
        <v>119</v>
      </c>
      <c r="M19" s="80"/>
      <c r="N19" s="80"/>
      <c r="O19" s="80"/>
      <c r="P19" s="80"/>
      <c r="Q19" s="80"/>
      <c r="U19" s="28">
        <v>1.7</v>
      </c>
      <c r="V19" s="28">
        <f t="shared" ca="1" si="0"/>
        <v>-1.8758099473267426E-2</v>
      </c>
      <c r="AA19" s="28">
        <v>19</v>
      </c>
      <c r="AB19" s="28" t="s">
        <v>120</v>
      </c>
    </row>
    <row r="20" spans="1:28" ht="15" thickBot="1">
      <c r="A20" s="81" t="s">
        <v>121</v>
      </c>
      <c r="B20" s="81" t="s">
        <v>122</v>
      </c>
      <c r="C20" s="81" t="s">
        <v>158</v>
      </c>
      <c r="D20" s="81" t="s">
        <v>121</v>
      </c>
      <c r="E20" s="81" t="s">
        <v>122</v>
      </c>
      <c r="F20" s="81" t="s">
        <v>159</v>
      </c>
      <c r="G20" s="81" t="s">
        <v>160</v>
      </c>
      <c r="H20" s="81" t="s">
        <v>168</v>
      </c>
      <c r="I20" s="81" t="s">
        <v>169</v>
      </c>
      <c r="J20" s="81" t="s">
        <v>170</v>
      </c>
      <c r="K20" s="82" t="s">
        <v>161</v>
      </c>
      <c r="L20" s="81" t="s">
        <v>171</v>
      </c>
      <c r="M20" s="83" t="s">
        <v>123</v>
      </c>
      <c r="N20" s="82" t="s">
        <v>124</v>
      </c>
      <c r="O20" s="82" t="s">
        <v>125</v>
      </c>
      <c r="P20" s="82" t="s">
        <v>126</v>
      </c>
      <c r="Q20" s="82" t="s">
        <v>127</v>
      </c>
      <c r="R20" s="84" t="s">
        <v>128</v>
      </c>
      <c r="U20" s="28">
        <v>1.8</v>
      </c>
      <c r="V20" s="28">
        <f t="shared" ca="1" si="0"/>
        <v>-1.5941933115478243E-2</v>
      </c>
      <c r="AA20" s="28">
        <v>20</v>
      </c>
      <c r="AB20" s="28" t="s">
        <v>129</v>
      </c>
    </row>
    <row r="21" spans="1:28">
      <c r="A21" s="85">
        <v>2132</v>
      </c>
      <c r="B21" s="85">
        <v>-8.6400000145658851E-4</v>
      </c>
      <c r="C21" s="109">
        <v>1</v>
      </c>
      <c r="D21" s="86">
        <f>A21/A$18</f>
        <v>0.2132</v>
      </c>
      <c r="E21" s="86">
        <f>B21/B$18</f>
        <v>-8.6400000145658851E-4</v>
      </c>
      <c r="F21" s="87">
        <f>$C21*D21</f>
        <v>0.2132</v>
      </c>
      <c r="G21" s="87">
        <f>$C21*E21</f>
        <v>-8.6400000145658851E-4</v>
      </c>
      <c r="H21" s="87">
        <f>C21*D21*D21</f>
        <v>4.545424E-2</v>
      </c>
      <c r="I21" s="87">
        <f>C21*D21*D21*D21</f>
        <v>9.6908439680000007E-3</v>
      </c>
      <c r="J21" s="87">
        <f>C21*D21*D21*D21*D21</f>
        <v>2.0660879339776E-3</v>
      </c>
      <c r="K21" s="87">
        <f>C21*E21*D21</f>
        <v>-1.8420480031054468E-4</v>
      </c>
      <c r="L21" s="87">
        <f>C21*E21*D21*D21</f>
        <v>-3.9272463426208127E-5</v>
      </c>
      <c r="M21" s="87">
        <f t="shared" ref="M21:M80" ca="1" si="4">+E$4+E$5*D21+E$6*D21^2</f>
        <v>1.0049967982398639E-3</v>
      </c>
      <c r="N21" s="87">
        <f ca="1">C21*(M21-E21)^2</f>
        <v>3.4931490372755813E-6</v>
      </c>
      <c r="O21" s="110">
        <f ca="1">(C21*O$1-O$2*F21+O$3*H21)^2</f>
        <v>45687000.895061456</v>
      </c>
      <c r="P21" s="87">
        <f ca="1">(-C21*O$2+O$4*F21-O$5*H21)^2</f>
        <v>62431733.853836007</v>
      </c>
      <c r="Q21" s="87">
        <f ca="1">+(C21*O$3-F21*O$5+H21*O$6)^2</f>
        <v>4770372.4352626428</v>
      </c>
      <c r="R21" s="28">
        <f t="shared" ref="R21:R79" ca="1" si="5">+E21-M21</f>
        <v>-1.8689967996964524E-3</v>
      </c>
      <c r="U21" s="28">
        <v>1.9</v>
      </c>
      <c r="V21" s="28">
        <f t="shared" ca="1" si="0"/>
        <v>-1.2603280824345031E-2</v>
      </c>
      <c r="AA21" s="28">
        <v>21</v>
      </c>
      <c r="AB21" s="28" t="s">
        <v>130</v>
      </c>
    </row>
    <row r="22" spans="1:28">
      <c r="A22" s="85">
        <v>2132</v>
      </c>
      <c r="B22" s="85">
        <v>-7.6400000398280099E-4</v>
      </c>
      <c r="C22" s="85">
        <v>1</v>
      </c>
      <c r="D22" s="86">
        <f t="shared" ref="D22:E80" si="6">A22/A$18</f>
        <v>0.2132</v>
      </c>
      <c r="E22" s="86">
        <f t="shared" si="6"/>
        <v>-7.6400000398280099E-4</v>
      </c>
      <c r="F22" s="87">
        <f t="shared" ref="F22:G80" si="7">$C22*D22</f>
        <v>0.2132</v>
      </c>
      <c r="G22" s="87">
        <f t="shared" si="7"/>
        <v>-7.6400000398280099E-4</v>
      </c>
      <c r="H22" s="87">
        <f t="shared" ref="H22:H80" si="8">C22*D22*D22</f>
        <v>4.545424E-2</v>
      </c>
      <c r="I22" s="87">
        <f t="shared" ref="I22:I80" si="9">C22*D22*D22*D22</f>
        <v>9.6908439680000007E-3</v>
      </c>
      <c r="J22" s="87">
        <f t="shared" ref="J22:J80" si="10">C22*D22*D22*D22*D22</f>
        <v>2.0660879339776E-3</v>
      </c>
      <c r="K22" s="87">
        <f t="shared" ref="K22:K80" si="11">C22*E22*D22</f>
        <v>-1.6288480084913318E-4</v>
      </c>
      <c r="L22" s="87">
        <f t="shared" ref="L22:L80" si="12">C22*E22*D22*D22</f>
        <v>-3.4727039541035195E-5</v>
      </c>
      <c r="M22" s="87">
        <f t="shared" ca="1" si="4"/>
        <v>1.0049967982398639E-3</v>
      </c>
      <c r="N22" s="87">
        <f t="shared" ref="N22:N80" ca="1" si="13">C22*(M22-E22)^2</f>
        <v>3.1293496862740142E-6</v>
      </c>
      <c r="O22" s="110">
        <f t="shared" ref="O22:O80" ca="1" si="14">(C22*O$1-O$2*F22+O$3*H22)^2</f>
        <v>45687000.895061456</v>
      </c>
      <c r="P22" s="87">
        <f t="shared" ref="P22:P80" ca="1" si="15">(-C22*O$2+O$4*F22-O$5*H22)^2</f>
        <v>62431733.853836007</v>
      </c>
      <c r="Q22" s="87">
        <f t="shared" ref="Q22:Q80" ca="1" si="16">+(C22*O$3-F22*O$5+H22*O$6)^2</f>
        <v>4770372.4352626428</v>
      </c>
      <c r="R22" s="28">
        <f t="shared" ca="1" si="5"/>
        <v>-1.7689968022226649E-3</v>
      </c>
      <c r="U22" s="28">
        <v>2</v>
      </c>
      <c r="V22" s="28">
        <f t="shared" ca="1" si="0"/>
        <v>-8.7421425998677471E-3</v>
      </c>
      <c r="AA22" s="28">
        <v>22</v>
      </c>
      <c r="AB22" s="28" t="s">
        <v>131</v>
      </c>
    </row>
    <row r="23" spans="1:28">
      <c r="A23" s="85">
        <v>2243.5</v>
      </c>
      <c r="B23" s="85">
        <v>-1.7120000047725625E-3</v>
      </c>
      <c r="C23" s="85">
        <v>1</v>
      </c>
      <c r="D23" s="86">
        <f t="shared" si="6"/>
        <v>0.22434999999999999</v>
      </c>
      <c r="E23" s="86">
        <f t="shared" si="6"/>
        <v>-1.7120000047725625E-3</v>
      </c>
      <c r="F23" s="87">
        <f t="shared" si="7"/>
        <v>0.22434999999999999</v>
      </c>
      <c r="G23" s="87">
        <f t="shared" si="7"/>
        <v>-1.7120000047725625E-3</v>
      </c>
      <c r="H23" s="87">
        <f t="shared" si="8"/>
        <v>5.0332922499999995E-2</v>
      </c>
      <c r="I23" s="87">
        <f t="shared" si="9"/>
        <v>1.1292191162874998E-2</v>
      </c>
      <c r="J23" s="87">
        <f t="shared" si="10"/>
        <v>2.5334030873910059E-3</v>
      </c>
      <c r="K23" s="87">
        <f t="shared" si="11"/>
        <v>-3.8408720107072439E-4</v>
      </c>
      <c r="L23" s="87">
        <f t="shared" si="12"/>
        <v>-8.6169963560217016E-5</v>
      </c>
      <c r="M23" s="87">
        <f t="shared" ca="1" si="4"/>
        <v>4.2695081867085067E-4</v>
      </c>
      <c r="N23" s="87">
        <f t="shared" ca="1" si="13"/>
        <v>4.5751106251092549E-6</v>
      </c>
      <c r="O23" s="110">
        <f t="shared" ca="1" si="14"/>
        <v>44039467.106267676</v>
      </c>
      <c r="P23" s="87">
        <f t="shared" ca="1" si="15"/>
        <v>58836391.285664</v>
      </c>
      <c r="Q23" s="87">
        <f t="shared" ca="1" si="16"/>
        <v>4423484.1852043653</v>
      </c>
      <c r="R23" s="28">
        <f t="shared" ca="1" si="5"/>
        <v>-2.138950823443413E-3</v>
      </c>
      <c r="U23" s="28">
        <v>2.1</v>
      </c>
      <c r="V23" s="28">
        <f t="shared" ca="1" si="0"/>
        <v>-4.3585184420464052E-3</v>
      </c>
      <c r="AA23" s="28">
        <v>23</v>
      </c>
      <c r="AB23" s="28" t="s">
        <v>132</v>
      </c>
    </row>
    <row r="24" spans="1:28">
      <c r="A24" s="85">
        <v>2243.5</v>
      </c>
      <c r="B24" s="85">
        <v>6.8800000008195639E-4</v>
      </c>
      <c r="C24" s="85">
        <v>1</v>
      </c>
      <c r="D24" s="86">
        <f t="shared" si="6"/>
        <v>0.22434999999999999</v>
      </c>
      <c r="E24" s="86">
        <f t="shared" si="6"/>
        <v>6.8800000008195639E-4</v>
      </c>
      <c r="F24" s="87">
        <f t="shared" si="7"/>
        <v>0.22434999999999999</v>
      </c>
      <c r="G24" s="87">
        <f t="shared" si="7"/>
        <v>6.8800000008195639E-4</v>
      </c>
      <c r="H24" s="87">
        <f t="shared" si="8"/>
        <v>5.0332922499999995E-2</v>
      </c>
      <c r="I24" s="87">
        <f t="shared" si="9"/>
        <v>1.1292191162874998E-2</v>
      </c>
      <c r="J24" s="87">
        <f t="shared" si="10"/>
        <v>2.5334030873910059E-3</v>
      </c>
      <c r="K24" s="87">
        <f t="shared" si="11"/>
        <v>1.5435280001838692E-4</v>
      </c>
      <c r="L24" s="87">
        <f t="shared" si="12"/>
        <v>3.4629050684125106E-5</v>
      </c>
      <c r="M24" s="87">
        <f t="shared" ca="1" si="4"/>
        <v>4.2695081867085067E-4</v>
      </c>
      <c r="N24" s="87">
        <f t="shared" ca="1" si="13"/>
        <v>6.8146675115408378E-8</v>
      </c>
      <c r="O24" s="110">
        <f t="shared" ca="1" si="14"/>
        <v>44039467.106267676</v>
      </c>
      <c r="P24" s="87">
        <f t="shared" ca="1" si="15"/>
        <v>58836391.285664</v>
      </c>
      <c r="Q24" s="87">
        <f t="shared" ca="1" si="16"/>
        <v>4423484.1852043653</v>
      </c>
      <c r="R24" s="28">
        <f t="shared" ca="1" si="5"/>
        <v>2.6104918141110572E-4</v>
      </c>
      <c r="U24" s="28">
        <v>2.2000000000000002</v>
      </c>
      <c r="V24" s="28">
        <f t="shared" ca="1" si="0"/>
        <v>5.4759164911899472E-4</v>
      </c>
      <c r="AA24" s="28">
        <v>24</v>
      </c>
      <c r="AB24" s="28" t="s">
        <v>121</v>
      </c>
    </row>
    <row r="25" spans="1:28">
      <c r="A25" s="85">
        <v>2303</v>
      </c>
      <c r="B25" s="85">
        <v>1.2439999991329387E-3</v>
      </c>
      <c r="C25" s="85">
        <v>1</v>
      </c>
      <c r="D25" s="86">
        <f t="shared" si="6"/>
        <v>0.2303</v>
      </c>
      <c r="E25" s="86">
        <f t="shared" si="6"/>
        <v>1.2439999991329387E-3</v>
      </c>
      <c r="F25" s="87">
        <f t="shared" si="7"/>
        <v>0.2303</v>
      </c>
      <c r="G25" s="87">
        <f t="shared" si="7"/>
        <v>1.2439999991329387E-3</v>
      </c>
      <c r="H25" s="87">
        <f t="shared" si="8"/>
        <v>5.3038090000000003E-2</v>
      </c>
      <c r="I25" s="87">
        <f t="shared" si="9"/>
        <v>1.2214672127E-2</v>
      </c>
      <c r="J25" s="87">
        <f t="shared" si="10"/>
        <v>2.8130389908481001E-3</v>
      </c>
      <c r="K25" s="87">
        <f t="shared" si="11"/>
        <v>2.864931998003158E-4</v>
      </c>
      <c r="L25" s="87">
        <f t="shared" si="12"/>
        <v>6.5979383914012736E-5</v>
      </c>
      <c r="M25" s="87">
        <f t="shared" ca="1" si="4"/>
        <v>1.2114483716927737E-4</v>
      </c>
      <c r="N25" s="87">
        <f t="shared" ca="1" si="13"/>
        <v>1.26080371474844E-6</v>
      </c>
      <c r="O25" s="110">
        <f t="shared" ca="1" si="14"/>
        <v>43177868.36906343</v>
      </c>
      <c r="P25" s="87">
        <f t="shared" ca="1" si="15"/>
        <v>56974775.775922768</v>
      </c>
      <c r="Q25" s="87">
        <f t="shared" ca="1" si="16"/>
        <v>4245104.9551618369</v>
      </c>
      <c r="R25" s="28">
        <f t="shared" ca="1" si="5"/>
        <v>1.1228551619636613E-3</v>
      </c>
      <c r="U25" s="28">
        <v>2.2999999999999998</v>
      </c>
      <c r="V25" s="28">
        <f t="shared" ca="1" si="0"/>
        <v>5.9761876736284247E-3</v>
      </c>
      <c r="AA25" s="28">
        <v>25</v>
      </c>
      <c r="AB25" s="28" t="s">
        <v>122</v>
      </c>
    </row>
    <row r="26" spans="1:28">
      <c r="A26" s="85">
        <v>2355</v>
      </c>
      <c r="B26" s="85">
        <v>-1.3600000020232983E-3</v>
      </c>
      <c r="C26" s="85">
        <v>1</v>
      </c>
      <c r="D26" s="86">
        <f t="shared" si="6"/>
        <v>0.23549999999999999</v>
      </c>
      <c r="E26" s="86">
        <f t="shared" si="6"/>
        <v>-1.3600000020232983E-3</v>
      </c>
      <c r="F26" s="87">
        <f t="shared" si="7"/>
        <v>0.23549999999999999</v>
      </c>
      <c r="G26" s="87">
        <f t="shared" si="7"/>
        <v>-1.3600000020232983E-3</v>
      </c>
      <c r="H26" s="87">
        <f t="shared" si="8"/>
        <v>5.5460249999999996E-2</v>
      </c>
      <c r="I26" s="87">
        <f t="shared" si="9"/>
        <v>1.3060888874999997E-2</v>
      </c>
      <c r="J26" s="87">
        <f t="shared" si="10"/>
        <v>3.0758393300624994E-3</v>
      </c>
      <c r="K26" s="87">
        <f t="shared" si="11"/>
        <v>-3.2028000047648673E-4</v>
      </c>
      <c r="L26" s="87">
        <f t="shared" si="12"/>
        <v>-7.5425940112212623E-5</v>
      </c>
      <c r="M26" s="87">
        <f t="shared" ca="1" si="4"/>
        <v>-1.4459948515334765E-4</v>
      </c>
      <c r="N26" s="87">
        <f t="shared" ca="1" si="13"/>
        <v>1.4771984164077432E-6</v>
      </c>
      <c r="O26" s="110">
        <f t="shared" ca="1" si="14"/>
        <v>42434781.371346802</v>
      </c>
      <c r="P26" s="87">
        <f t="shared" ca="1" si="15"/>
        <v>55379822.844126642</v>
      </c>
      <c r="Q26" s="87">
        <f t="shared" ca="1" si="16"/>
        <v>4092985.4050835897</v>
      </c>
      <c r="R26" s="28">
        <f t="shared" ca="1" si="5"/>
        <v>-1.2154005168699506E-3</v>
      </c>
      <c r="U26" s="28">
        <v>2.4</v>
      </c>
      <c r="V26" s="28">
        <f t="shared" ca="1" si="0"/>
        <v>1.1927269631481968E-2</v>
      </c>
      <c r="AA26" s="28">
        <v>26</v>
      </c>
      <c r="AB26" s="28" t="s">
        <v>133</v>
      </c>
    </row>
    <row r="27" spans="1:28">
      <c r="A27" s="85">
        <v>2355</v>
      </c>
      <c r="B27" s="85">
        <v>-1.1599999997997656E-3</v>
      </c>
      <c r="C27" s="85">
        <v>1</v>
      </c>
      <c r="D27" s="86">
        <f t="shared" si="6"/>
        <v>0.23549999999999999</v>
      </c>
      <c r="E27" s="86">
        <f t="shared" si="6"/>
        <v>-1.1599999997997656E-3</v>
      </c>
      <c r="F27" s="87">
        <f t="shared" si="7"/>
        <v>0.23549999999999999</v>
      </c>
      <c r="G27" s="87">
        <f t="shared" si="7"/>
        <v>-1.1599999997997656E-3</v>
      </c>
      <c r="H27" s="87">
        <f t="shared" si="8"/>
        <v>5.5460249999999996E-2</v>
      </c>
      <c r="I27" s="87">
        <f t="shared" si="9"/>
        <v>1.3060888874999997E-2</v>
      </c>
      <c r="J27" s="87">
        <f t="shared" si="10"/>
        <v>3.0758393300624994E-3</v>
      </c>
      <c r="K27" s="87">
        <f t="shared" si="11"/>
        <v>-2.7317999995284478E-4</v>
      </c>
      <c r="L27" s="87">
        <f t="shared" si="12"/>
        <v>-6.4333889988894941E-5</v>
      </c>
      <c r="M27" s="87">
        <f t="shared" ca="1" si="4"/>
        <v>-1.4459948515334765E-4</v>
      </c>
      <c r="N27" s="87">
        <f t="shared" ca="1" si="13"/>
        <v>1.0310382051442105E-6</v>
      </c>
      <c r="O27" s="110">
        <f t="shared" ca="1" si="14"/>
        <v>42434781.371346802</v>
      </c>
      <c r="P27" s="87">
        <f t="shared" ca="1" si="15"/>
        <v>55379822.844126642</v>
      </c>
      <c r="Q27" s="87">
        <f t="shared" ca="1" si="16"/>
        <v>4092985.4050835897</v>
      </c>
      <c r="R27" s="28">
        <f t="shared" ca="1" si="5"/>
        <v>-1.015400514646418E-3</v>
      </c>
    </row>
    <row r="28" spans="1:28">
      <c r="A28" s="85">
        <v>2914</v>
      </c>
      <c r="B28" s="85">
        <v>-3.328000006149523E-3</v>
      </c>
      <c r="C28" s="85">
        <v>1</v>
      </c>
      <c r="D28" s="86">
        <f t="shared" si="6"/>
        <v>0.29139999999999999</v>
      </c>
      <c r="E28" s="86">
        <f t="shared" si="6"/>
        <v>-3.328000006149523E-3</v>
      </c>
      <c r="F28" s="87">
        <f t="shared" si="7"/>
        <v>0.29139999999999999</v>
      </c>
      <c r="G28" s="87">
        <f t="shared" si="7"/>
        <v>-3.328000006149523E-3</v>
      </c>
      <c r="H28" s="87">
        <f t="shared" si="8"/>
        <v>8.4913959999999997E-2</v>
      </c>
      <c r="I28" s="87">
        <f t="shared" si="9"/>
        <v>2.4743927943999999E-2</v>
      </c>
      <c r="J28" s="87">
        <f t="shared" si="10"/>
        <v>7.2103806028815994E-3</v>
      </c>
      <c r="K28" s="87">
        <f t="shared" si="11"/>
        <v>-9.6977920179197098E-4</v>
      </c>
      <c r="L28" s="87">
        <f t="shared" si="12"/>
        <v>-2.8259365940218036E-4</v>
      </c>
      <c r="M28" s="87">
        <f t="shared" ca="1" si="4"/>
        <v>-2.912123676097709E-3</v>
      </c>
      <c r="N28" s="87">
        <f t="shared" ca="1" si="13"/>
        <v>1.7295312189736528E-7</v>
      </c>
      <c r="O28" s="110">
        <f t="shared" ca="1" si="14"/>
        <v>35010915.518803656</v>
      </c>
      <c r="P28" s="87">
        <f t="shared" ca="1" si="15"/>
        <v>40038858.638850503</v>
      </c>
      <c r="Q28" s="87">
        <f t="shared" ca="1" si="16"/>
        <v>2669441.8078016401</v>
      </c>
      <c r="R28" s="28">
        <f t="shared" ca="1" si="5"/>
        <v>-4.1587633005181392E-4</v>
      </c>
    </row>
    <row r="29" spans="1:28">
      <c r="A29" s="85">
        <v>2914</v>
      </c>
      <c r="B29" s="85">
        <v>-7.2800000634742901E-4</v>
      </c>
      <c r="C29" s="85">
        <v>1</v>
      </c>
      <c r="D29" s="86">
        <f t="shared" si="6"/>
        <v>0.29139999999999999</v>
      </c>
      <c r="E29" s="86">
        <f t="shared" si="6"/>
        <v>-7.2800000634742901E-4</v>
      </c>
      <c r="F29" s="87">
        <f t="shared" si="7"/>
        <v>0.29139999999999999</v>
      </c>
      <c r="G29" s="87">
        <f t="shared" si="7"/>
        <v>-7.2800000634742901E-4</v>
      </c>
      <c r="H29" s="87">
        <f t="shared" si="8"/>
        <v>8.4913959999999997E-2</v>
      </c>
      <c r="I29" s="87">
        <f t="shared" si="9"/>
        <v>2.4743927943999999E-2</v>
      </c>
      <c r="J29" s="87">
        <f t="shared" si="10"/>
        <v>7.2103806028815994E-3</v>
      </c>
      <c r="K29" s="87">
        <f t="shared" si="11"/>
        <v>-2.1213920184964081E-4</v>
      </c>
      <c r="L29" s="87">
        <f t="shared" si="12"/>
        <v>-6.1817363418985329E-5</v>
      </c>
      <c r="M29" s="87">
        <f t="shared" ca="1" si="4"/>
        <v>-2.912123676097709E-3</v>
      </c>
      <c r="N29" s="87">
        <f t="shared" ca="1" si="13"/>
        <v>4.7703962047634303E-6</v>
      </c>
      <c r="O29" s="110">
        <f t="shared" ca="1" si="14"/>
        <v>35010915.518803656</v>
      </c>
      <c r="P29" s="87">
        <f t="shared" ca="1" si="15"/>
        <v>40038858.638850503</v>
      </c>
      <c r="Q29" s="87">
        <f t="shared" ca="1" si="16"/>
        <v>2669441.8078016401</v>
      </c>
      <c r="R29" s="28">
        <f t="shared" ca="1" si="5"/>
        <v>2.18412366975028E-3</v>
      </c>
    </row>
    <row r="30" spans="1:28">
      <c r="A30" s="85">
        <v>3235</v>
      </c>
      <c r="B30" s="85">
        <v>-3.7200000078883022E-3</v>
      </c>
      <c r="C30" s="85">
        <v>1</v>
      </c>
      <c r="D30" s="86">
        <f t="shared" si="6"/>
        <v>0.32350000000000001</v>
      </c>
      <c r="E30" s="86">
        <f t="shared" si="6"/>
        <v>-3.7200000078883022E-3</v>
      </c>
      <c r="F30" s="87">
        <f t="shared" si="7"/>
        <v>0.32350000000000001</v>
      </c>
      <c r="G30" s="87">
        <f t="shared" si="7"/>
        <v>-3.7200000078883022E-3</v>
      </c>
      <c r="H30" s="87">
        <f t="shared" si="8"/>
        <v>0.10465225</v>
      </c>
      <c r="I30" s="87">
        <f t="shared" si="9"/>
        <v>3.3855002875000005E-2</v>
      </c>
      <c r="J30" s="87">
        <f t="shared" si="10"/>
        <v>1.0952093430062503E-2</v>
      </c>
      <c r="K30" s="87">
        <f t="shared" si="11"/>
        <v>-1.2034200025518658E-3</v>
      </c>
      <c r="L30" s="87">
        <f t="shared" si="12"/>
        <v>-3.8930637082552861E-4</v>
      </c>
      <c r="M30" s="87">
        <f t="shared" ca="1" si="4"/>
        <v>-4.4275500621443597E-3</v>
      </c>
      <c r="N30" s="87">
        <f t="shared" ca="1" si="13"/>
        <v>5.0062707927774993E-7</v>
      </c>
      <c r="O30" s="110">
        <f t="shared" ca="1" si="14"/>
        <v>31192796.813024964</v>
      </c>
      <c r="P30" s="87">
        <f t="shared" ca="1" si="15"/>
        <v>32631453.664170861</v>
      </c>
      <c r="Q30" s="87">
        <f t="shared" ca="1" si="16"/>
        <v>2015167.7624417185</v>
      </c>
      <c r="R30" s="28">
        <f t="shared" ca="1" si="5"/>
        <v>7.0755005425605748E-4</v>
      </c>
    </row>
    <row r="31" spans="1:28">
      <c r="A31" s="85">
        <v>3235</v>
      </c>
      <c r="B31" s="85">
        <v>1.2799999967683107E-3</v>
      </c>
      <c r="C31" s="85">
        <v>1</v>
      </c>
      <c r="D31" s="86">
        <f t="shared" si="6"/>
        <v>0.32350000000000001</v>
      </c>
      <c r="E31" s="86">
        <f t="shared" si="6"/>
        <v>1.2799999967683107E-3</v>
      </c>
      <c r="F31" s="87">
        <f t="shared" si="7"/>
        <v>0.32350000000000001</v>
      </c>
      <c r="G31" s="87">
        <f t="shared" si="7"/>
        <v>1.2799999967683107E-3</v>
      </c>
      <c r="H31" s="87">
        <f t="shared" si="8"/>
        <v>0.10465225</v>
      </c>
      <c r="I31" s="87">
        <f t="shared" si="9"/>
        <v>3.3855002875000005E-2</v>
      </c>
      <c r="J31" s="87">
        <f t="shared" si="10"/>
        <v>1.0952093430062503E-2</v>
      </c>
      <c r="K31" s="87">
        <f t="shared" si="11"/>
        <v>4.1407999895454851E-4</v>
      </c>
      <c r="L31" s="87">
        <f t="shared" si="12"/>
        <v>1.3395487966179643E-4</v>
      </c>
      <c r="M31" s="87">
        <f t="shared" ca="1" si="4"/>
        <v>-4.4275500621443597E-3</v>
      </c>
      <c r="N31" s="87">
        <f t="shared" ca="1" si="13"/>
        <v>3.2576127674994025E-5</v>
      </c>
      <c r="O31" s="110">
        <f t="shared" ca="1" si="14"/>
        <v>31192796.813024964</v>
      </c>
      <c r="P31" s="87">
        <f t="shared" ca="1" si="15"/>
        <v>32631453.664170861</v>
      </c>
      <c r="Q31" s="87">
        <f t="shared" ca="1" si="16"/>
        <v>2015167.7624417185</v>
      </c>
      <c r="R31" s="28">
        <f t="shared" ca="1" si="5"/>
        <v>5.7075500589126704E-3</v>
      </c>
    </row>
    <row r="32" spans="1:28">
      <c r="A32" s="85">
        <v>5206</v>
      </c>
      <c r="B32" s="85">
        <v>-1.1312000002362765E-2</v>
      </c>
      <c r="C32" s="85">
        <v>1</v>
      </c>
      <c r="D32" s="86">
        <f t="shared" si="6"/>
        <v>0.52059999999999995</v>
      </c>
      <c r="E32" s="86">
        <f t="shared" si="6"/>
        <v>-1.1312000002362765E-2</v>
      </c>
      <c r="F32" s="87">
        <f t="shared" si="7"/>
        <v>0.52059999999999995</v>
      </c>
      <c r="G32" s="87">
        <f t="shared" si="7"/>
        <v>-1.1312000002362765E-2</v>
      </c>
      <c r="H32" s="87">
        <f t="shared" si="8"/>
        <v>0.27102435999999996</v>
      </c>
      <c r="I32" s="87">
        <f t="shared" si="9"/>
        <v>0.14109528181599998</v>
      </c>
      <c r="J32" s="87">
        <f t="shared" si="10"/>
        <v>7.3454203713409577E-2</v>
      </c>
      <c r="K32" s="87">
        <f t="shared" si="11"/>
        <v>-5.889027201230055E-3</v>
      </c>
      <c r="L32" s="87">
        <f t="shared" si="12"/>
        <v>-3.0658275609603664E-3</v>
      </c>
      <c r="M32" s="87">
        <f t="shared" ca="1" si="4"/>
        <v>-1.2552377868023375E-2</v>
      </c>
      <c r="N32" s="87">
        <f t="shared" ca="1" si="13"/>
        <v>1.5385372496207702E-6</v>
      </c>
      <c r="O32" s="110">
        <f t="shared" ca="1" si="14"/>
        <v>13856632.740040554</v>
      </c>
      <c r="P32" s="87">
        <f t="shared" ca="1" si="15"/>
        <v>5416569.6077454733</v>
      </c>
      <c r="Q32" s="87">
        <f t="shared" ca="1" si="16"/>
        <v>63464.526001118247</v>
      </c>
      <c r="R32" s="28">
        <f t="shared" ca="1" si="5"/>
        <v>1.24037786566061E-3</v>
      </c>
    </row>
    <row r="33" spans="1:18">
      <c r="A33" s="85">
        <v>5206</v>
      </c>
      <c r="B33" s="85">
        <v>-1.0812000000441913E-2</v>
      </c>
      <c r="C33" s="85">
        <v>1</v>
      </c>
      <c r="D33" s="86">
        <f t="shared" si="6"/>
        <v>0.52059999999999995</v>
      </c>
      <c r="E33" s="86">
        <f t="shared" si="6"/>
        <v>-1.0812000000441913E-2</v>
      </c>
      <c r="F33" s="87">
        <f t="shared" si="7"/>
        <v>0.52059999999999995</v>
      </c>
      <c r="G33" s="87">
        <f t="shared" si="7"/>
        <v>-1.0812000000441913E-2</v>
      </c>
      <c r="H33" s="87">
        <f t="shared" si="8"/>
        <v>0.27102435999999996</v>
      </c>
      <c r="I33" s="87">
        <f t="shared" si="9"/>
        <v>0.14109528181599998</v>
      </c>
      <c r="J33" s="87">
        <f t="shared" si="10"/>
        <v>7.3454203713409577E-2</v>
      </c>
      <c r="K33" s="87">
        <f t="shared" si="11"/>
        <v>-5.6287272002300591E-3</v>
      </c>
      <c r="L33" s="87">
        <f t="shared" si="12"/>
        <v>-2.9303153804397684E-3</v>
      </c>
      <c r="M33" s="87">
        <f t="shared" ca="1" si="4"/>
        <v>-1.2552377868023375E-2</v>
      </c>
      <c r="N33" s="87">
        <f t="shared" ca="1" si="13"/>
        <v>3.0289151219673997E-6</v>
      </c>
      <c r="O33" s="110">
        <f t="shared" ca="1" si="14"/>
        <v>13856632.740040554</v>
      </c>
      <c r="P33" s="87">
        <f t="shared" ca="1" si="15"/>
        <v>5416569.6077454733</v>
      </c>
      <c r="Q33" s="87">
        <f t="shared" ca="1" si="16"/>
        <v>63464.526001118247</v>
      </c>
      <c r="R33" s="28">
        <f t="shared" ca="1" si="5"/>
        <v>1.7403778675814628E-3</v>
      </c>
    </row>
    <row r="34" spans="1:18">
      <c r="A34" s="85">
        <v>8110</v>
      </c>
      <c r="B34" s="85">
        <v>-2.2120000001450535E-2</v>
      </c>
      <c r="C34" s="85">
        <v>1</v>
      </c>
      <c r="D34" s="86">
        <f t="shared" si="6"/>
        <v>0.81100000000000005</v>
      </c>
      <c r="E34" s="86">
        <f t="shared" si="6"/>
        <v>-2.2120000001450535E-2</v>
      </c>
      <c r="F34" s="87">
        <f t="shared" si="7"/>
        <v>0.81100000000000005</v>
      </c>
      <c r="G34" s="87">
        <f t="shared" si="7"/>
        <v>-2.2120000001450535E-2</v>
      </c>
      <c r="H34" s="87">
        <f t="shared" si="8"/>
        <v>0.65772100000000011</v>
      </c>
      <c r="I34" s="87">
        <f t="shared" si="9"/>
        <v>0.53341173100000017</v>
      </c>
      <c r="J34" s="87">
        <f t="shared" si="10"/>
        <v>0.43259691384100019</v>
      </c>
      <c r="K34" s="87">
        <f t="shared" si="11"/>
        <v>-1.7939320001176384E-2</v>
      </c>
      <c r="L34" s="87">
        <f t="shared" si="12"/>
        <v>-1.4548788520954047E-2</v>
      </c>
      <c r="M34" s="87">
        <f t="shared" ca="1" si="4"/>
        <v>-2.0824788153978185E-2</v>
      </c>
      <c r="N34" s="87">
        <f t="shared" ca="1" si="13"/>
        <v>1.6775737298327386E-6</v>
      </c>
      <c r="O34" s="110">
        <f t="shared" ca="1" si="14"/>
        <v>2336556.4118774654</v>
      </c>
      <c r="P34" s="87">
        <f t="shared" ca="1" si="15"/>
        <v>2044130.4360604808</v>
      </c>
      <c r="Q34" s="87">
        <f t="shared" ca="1" si="16"/>
        <v>1008965.9197162726</v>
      </c>
      <c r="R34" s="28">
        <f t="shared" ca="1" si="5"/>
        <v>-1.2952118474723502E-3</v>
      </c>
    </row>
    <row r="35" spans="1:18">
      <c r="A35" s="85">
        <v>10089.5</v>
      </c>
      <c r="B35" s="85">
        <v>-2.4604000005638227E-2</v>
      </c>
      <c r="C35" s="85">
        <v>0.5</v>
      </c>
      <c r="D35" s="86">
        <f t="shared" si="6"/>
        <v>1.00895</v>
      </c>
      <c r="E35" s="86">
        <f t="shared" si="6"/>
        <v>-2.4604000005638227E-2</v>
      </c>
      <c r="F35" s="87">
        <f t="shared" si="7"/>
        <v>0.50447500000000001</v>
      </c>
      <c r="G35" s="87">
        <f t="shared" si="7"/>
        <v>-1.2302000002819113E-2</v>
      </c>
      <c r="H35" s="87">
        <f t="shared" si="8"/>
        <v>0.50899005124999996</v>
      </c>
      <c r="I35" s="87">
        <f t="shared" si="9"/>
        <v>0.51354551220868749</v>
      </c>
      <c r="J35" s="87">
        <f t="shared" si="10"/>
        <v>0.51814174454295525</v>
      </c>
      <c r="K35" s="87">
        <f t="shared" si="11"/>
        <v>-1.2412102902844344E-2</v>
      </c>
      <c r="L35" s="87">
        <f t="shared" si="12"/>
        <v>-1.25231912238248E-2</v>
      </c>
      <c r="M35" s="87">
        <f t="shared" ca="1" si="4"/>
        <v>-2.3938237016419148E-2</v>
      </c>
      <c r="N35" s="87">
        <f t="shared" ca="1" si="13"/>
        <v>2.2162017890696141E-7</v>
      </c>
      <c r="O35" s="110">
        <f t="shared" ca="1" si="14"/>
        <v>41816.679995969978</v>
      </c>
      <c r="P35" s="87">
        <f t="shared" ca="1" si="15"/>
        <v>2481617.450264575</v>
      </c>
      <c r="Q35" s="87">
        <f t="shared" ca="1" si="16"/>
        <v>596041.43030540412</v>
      </c>
      <c r="R35" s="28">
        <f t="shared" ca="1" si="5"/>
        <v>-6.6576298921907848E-4</v>
      </c>
    </row>
    <row r="36" spans="1:18">
      <c r="A36" s="85">
        <v>11164.5</v>
      </c>
      <c r="B36" s="85">
        <v>-2.3703999999270309E-2</v>
      </c>
      <c r="C36" s="85">
        <v>1</v>
      </c>
      <c r="D36" s="86">
        <f t="shared" si="6"/>
        <v>1.1164499999999999</v>
      </c>
      <c r="E36" s="86">
        <f t="shared" si="6"/>
        <v>-2.3703999999270309E-2</v>
      </c>
      <c r="F36" s="87">
        <f t="shared" si="7"/>
        <v>1.1164499999999999</v>
      </c>
      <c r="G36" s="87">
        <f t="shared" si="7"/>
        <v>-2.3703999999270309E-2</v>
      </c>
      <c r="H36" s="87">
        <f t="shared" si="8"/>
        <v>1.2464606024999998</v>
      </c>
      <c r="I36" s="87">
        <f t="shared" si="9"/>
        <v>1.3916109396611247</v>
      </c>
      <c r="J36" s="87">
        <f t="shared" si="10"/>
        <v>1.5536640335846625</v>
      </c>
      <c r="K36" s="87">
        <f t="shared" si="11"/>
        <v>-2.6464330799185334E-2</v>
      </c>
      <c r="L36" s="87">
        <f t="shared" si="12"/>
        <v>-2.9546102120750463E-2</v>
      </c>
      <c r="M36" s="87">
        <f t="shared" ca="1" si="4"/>
        <v>-2.4771232438160054E-2</v>
      </c>
      <c r="N36" s="87">
        <f t="shared" ca="1" si="13"/>
        <v>1.138985078618554E-6</v>
      </c>
      <c r="O36" s="110">
        <f t="shared" ca="1" si="14"/>
        <v>5093.4486501811934</v>
      </c>
      <c r="P36" s="87">
        <f t="shared" ca="1" si="15"/>
        <v>14438724.693654316</v>
      </c>
      <c r="Q36" s="87">
        <f t="shared" ca="1" si="16"/>
        <v>2991170.6559272273</v>
      </c>
      <c r="R36" s="28">
        <f t="shared" ca="1" si="5"/>
        <v>1.0672324388897453E-3</v>
      </c>
    </row>
    <row r="37" spans="1:18">
      <c r="A37" s="85">
        <v>12175.5</v>
      </c>
      <c r="B37" s="85">
        <v>-2.3676000004343223E-2</v>
      </c>
      <c r="C37" s="85">
        <v>1</v>
      </c>
      <c r="D37" s="86">
        <f t="shared" si="6"/>
        <v>1.2175499999999999</v>
      </c>
      <c r="E37" s="86">
        <f t="shared" si="6"/>
        <v>-2.3676000004343223E-2</v>
      </c>
      <c r="F37" s="87">
        <f t="shared" si="7"/>
        <v>1.2175499999999999</v>
      </c>
      <c r="G37" s="87">
        <f t="shared" si="7"/>
        <v>-2.3676000004343223E-2</v>
      </c>
      <c r="H37" s="87">
        <f t="shared" si="8"/>
        <v>1.4824280024999998</v>
      </c>
      <c r="I37" s="87">
        <f t="shared" si="9"/>
        <v>1.8049302144438746</v>
      </c>
      <c r="J37" s="87">
        <f t="shared" si="10"/>
        <v>2.1975927825961392</v>
      </c>
      <c r="K37" s="87">
        <f t="shared" si="11"/>
        <v>-2.882671380528809E-2</v>
      </c>
      <c r="L37" s="87">
        <f t="shared" si="12"/>
        <v>-3.5097965393628514E-2</v>
      </c>
      <c r="M37" s="87">
        <f t="shared" ca="1" si="4"/>
        <v>-2.5003688264736437E-2</v>
      </c>
      <c r="N37" s="87">
        <f t="shared" ca="1" si="13"/>
        <v>1.7627561167859599E-6</v>
      </c>
      <c r="O37" s="110">
        <f t="shared" ca="1" si="14"/>
        <v>194592.67181238052</v>
      </c>
      <c r="P37" s="87">
        <f t="shared" ca="1" si="15"/>
        <v>17868425.33487121</v>
      </c>
      <c r="Q37" s="87">
        <f t="shared" ca="1" si="16"/>
        <v>3366379.5556606129</v>
      </c>
      <c r="R37" s="28">
        <f t="shared" ca="1" si="5"/>
        <v>1.3276882603932144E-3</v>
      </c>
    </row>
    <row r="38" spans="1:18">
      <c r="A38" s="85">
        <v>14230</v>
      </c>
      <c r="B38" s="85">
        <v>-2.4160000000847504E-2</v>
      </c>
      <c r="C38" s="85">
        <v>1</v>
      </c>
      <c r="D38" s="86">
        <f t="shared" si="6"/>
        <v>1.423</v>
      </c>
      <c r="E38" s="86">
        <f t="shared" si="6"/>
        <v>-2.4160000000847504E-2</v>
      </c>
      <c r="F38" s="87">
        <f t="shared" si="7"/>
        <v>1.423</v>
      </c>
      <c r="G38" s="87">
        <f t="shared" si="7"/>
        <v>-2.4160000000847504E-2</v>
      </c>
      <c r="H38" s="87">
        <f t="shared" si="8"/>
        <v>2.0249290000000002</v>
      </c>
      <c r="I38" s="87">
        <f t="shared" si="9"/>
        <v>2.8814739670000002</v>
      </c>
      <c r="J38" s="87">
        <f t="shared" si="10"/>
        <v>4.1003374550410001</v>
      </c>
      <c r="K38" s="87">
        <f t="shared" si="11"/>
        <v>-3.4379680001205996E-2</v>
      </c>
      <c r="L38" s="87">
        <f t="shared" si="12"/>
        <v>-4.8922284641716135E-2</v>
      </c>
      <c r="M38" s="87">
        <f t="shared" ca="1" si="4"/>
        <v>-2.3830746107684042E-2</v>
      </c>
      <c r="N38" s="87">
        <f t="shared" ca="1" si="13"/>
        <v>1.0840812616329607E-7</v>
      </c>
      <c r="O38" s="110">
        <f t="shared" ca="1" si="14"/>
        <v>898064.27484883193</v>
      </c>
      <c r="P38" s="87">
        <f t="shared" ca="1" si="15"/>
        <v>20684801.821624249</v>
      </c>
      <c r="Q38" s="87">
        <f t="shared" ca="1" si="16"/>
        <v>3394012.9365686011</v>
      </c>
      <c r="R38" s="28">
        <f t="shared" ca="1" si="5"/>
        <v>-3.2925389316346143E-4</v>
      </c>
    </row>
    <row r="39" spans="1:18">
      <c r="A39" s="85">
        <v>14286</v>
      </c>
      <c r="B39" s="85">
        <v>-2.5272000006225426E-2</v>
      </c>
      <c r="C39" s="85">
        <v>1</v>
      </c>
      <c r="D39" s="86">
        <f t="shared" si="6"/>
        <v>1.4286000000000001</v>
      </c>
      <c r="E39" s="86">
        <f t="shared" si="6"/>
        <v>-2.5272000006225426E-2</v>
      </c>
      <c r="F39" s="87">
        <f t="shared" si="7"/>
        <v>1.4286000000000001</v>
      </c>
      <c r="G39" s="87">
        <f t="shared" si="7"/>
        <v>-2.5272000006225426E-2</v>
      </c>
      <c r="H39" s="87">
        <f t="shared" si="8"/>
        <v>2.0408979600000001</v>
      </c>
      <c r="I39" s="87">
        <f t="shared" si="9"/>
        <v>2.9156268256560005</v>
      </c>
      <c r="J39" s="87">
        <f t="shared" si="10"/>
        <v>4.1652644831321624</v>
      </c>
      <c r="K39" s="87">
        <f t="shared" si="11"/>
        <v>-3.6103579208893642E-2</v>
      </c>
      <c r="L39" s="87">
        <f t="shared" si="12"/>
        <v>-5.1577573257825464E-2</v>
      </c>
      <c r="M39" s="87">
        <f t="shared" ca="1" si="4"/>
        <v>-2.3767899157818344E-2</v>
      </c>
      <c r="N39" s="87">
        <f t="shared" ca="1" si="13"/>
        <v>2.2623193621789036E-6</v>
      </c>
      <c r="O39" s="110">
        <f t="shared" ca="1" si="14"/>
        <v>915608.223362157</v>
      </c>
      <c r="P39" s="87">
        <f t="shared" ca="1" si="15"/>
        <v>20670951.113421455</v>
      </c>
      <c r="Q39" s="87">
        <f t="shared" ca="1" si="16"/>
        <v>3380509.3330464438</v>
      </c>
      <c r="R39" s="28">
        <f t="shared" ca="1" si="5"/>
        <v>-1.504100848407082E-3</v>
      </c>
    </row>
    <row r="40" spans="1:18">
      <c r="A40" s="85">
        <v>14303</v>
      </c>
      <c r="B40" s="85">
        <v>-2.2256000003835652E-2</v>
      </c>
      <c r="C40" s="85">
        <v>1</v>
      </c>
      <c r="D40" s="86">
        <f t="shared" si="6"/>
        <v>1.4302999999999999</v>
      </c>
      <c r="E40" s="86">
        <f t="shared" si="6"/>
        <v>-2.2256000003835652E-2</v>
      </c>
      <c r="F40" s="87">
        <f t="shared" si="7"/>
        <v>1.4302999999999999</v>
      </c>
      <c r="G40" s="87">
        <f t="shared" si="7"/>
        <v>-2.2256000003835652E-2</v>
      </c>
      <c r="H40" s="87">
        <f t="shared" si="8"/>
        <v>2.0457580899999996</v>
      </c>
      <c r="I40" s="87">
        <f t="shared" si="9"/>
        <v>2.9260477961269995</v>
      </c>
      <c r="J40" s="87">
        <f t="shared" si="10"/>
        <v>4.1851261628004472</v>
      </c>
      <c r="K40" s="87">
        <f t="shared" si="11"/>
        <v>-3.1832756805486133E-2</v>
      </c>
      <c r="L40" s="87">
        <f t="shared" si="12"/>
        <v>-4.5530392058886815E-2</v>
      </c>
      <c r="M40" s="87">
        <f t="shared" ca="1" si="4"/>
        <v>-2.3748496416944605E-2</v>
      </c>
      <c r="N40" s="87">
        <f t="shared" ca="1" si="13"/>
        <v>2.2275455431430897E-6</v>
      </c>
      <c r="O40" s="110">
        <f t="shared" ca="1" si="14"/>
        <v>920875.03894246602</v>
      </c>
      <c r="P40" s="87">
        <f t="shared" ca="1" si="15"/>
        <v>20665766.783667628</v>
      </c>
      <c r="Q40" s="87">
        <f t="shared" ca="1" si="16"/>
        <v>3376265.8841597647</v>
      </c>
      <c r="R40" s="28">
        <f t="shared" ca="1" si="5"/>
        <v>1.4924964131089527E-3</v>
      </c>
    </row>
    <row r="41" spans="1:18">
      <c r="A41" s="85">
        <v>14353</v>
      </c>
      <c r="B41" s="85">
        <v>-2.4956000001111533E-2</v>
      </c>
      <c r="C41" s="85">
        <v>1</v>
      </c>
      <c r="D41" s="86">
        <f t="shared" si="6"/>
        <v>1.4353</v>
      </c>
      <c r="E41" s="86">
        <f t="shared" si="6"/>
        <v>-2.4956000001111533E-2</v>
      </c>
      <c r="F41" s="87">
        <f t="shared" si="7"/>
        <v>1.4353</v>
      </c>
      <c r="G41" s="87">
        <f t="shared" si="7"/>
        <v>-2.4956000001111533E-2</v>
      </c>
      <c r="H41" s="87">
        <f t="shared" si="8"/>
        <v>2.06008609</v>
      </c>
      <c r="I41" s="87">
        <f t="shared" si="9"/>
        <v>2.9568415649770001</v>
      </c>
      <c r="J41" s="87">
        <f t="shared" si="10"/>
        <v>4.2439546982114882</v>
      </c>
      <c r="K41" s="87">
        <f t="shared" si="11"/>
        <v>-3.5819346801595382E-2</v>
      </c>
      <c r="L41" s="87">
        <f t="shared" si="12"/>
        <v>-5.1411508464329854E-2</v>
      </c>
      <c r="M41" s="87">
        <f t="shared" ca="1" si="4"/>
        <v>-2.3690554368083511E-2</v>
      </c>
      <c r="N41" s="87">
        <f t="shared" ca="1" si="13"/>
        <v>1.6013526501496934E-6</v>
      </c>
      <c r="O41" s="110">
        <f t="shared" ca="1" si="14"/>
        <v>936201.15297266666</v>
      </c>
      <c r="P41" s="87">
        <f t="shared" ca="1" si="15"/>
        <v>20647876.634670954</v>
      </c>
      <c r="Q41" s="87">
        <f t="shared" ca="1" si="16"/>
        <v>3363397.8849035632</v>
      </c>
      <c r="R41" s="28">
        <f t="shared" ca="1" si="5"/>
        <v>-1.2654456330280228E-3</v>
      </c>
    </row>
    <row r="42" spans="1:18">
      <c r="A42" s="85">
        <v>14420</v>
      </c>
      <c r="B42" s="85">
        <v>-2.5040000000444707E-2</v>
      </c>
      <c r="C42" s="85">
        <v>1</v>
      </c>
      <c r="D42" s="86">
        <f t="shared" si="6"/>
        <v>1.4419999999999999</v>
      </c>
      <c r="E42" s="86">
        <f t="shared" si="6"/>
        <v>-2.5040000000444707E-2</v>
      </c>
      <c r="F42" s="87">
        <f t="shared" si="7"/>
        <v>1.4419999999999999</v>
      </c>
      <c r="G42" s="87">
        <f t="shared" si="7"/>
        <v>-2.5040000000444707E-2</v>
      </c>
      <c r="H42" s="87">
        <f t="shared" si="8"/>
        <v>2.079364</v>
      </c>
      <c r="I42" s="87">
        <f t="shared" si="9"/>
        <v>2.998442888</v>
      </c>
      <c r="J42" s="87">
        <f t="shared" si="10"/>
        <v>4.3237546444959998</v>
      </c>
      <c r="K42" s="87">
        <f t="shared" si="11"/>
        <v>-3.6107680000641268E-2</v>
      </c>
      <c r="L42" s="87">
        <f t="shared" si="12"/>
        <v>-5.2067274560924706E-2</v>
      </c>
      <c r="M42" s="87">
        <f t="shared" ca="1" si="4"/>
        <v>-2.3610864138993902E-2</v>
      </c>
      <c r="N42" s="87">
        <f t="shared" ca="1" si="13"/>
        <v>2.0424293104847332E-6</v>
      </c>
      <c r="O42" s="110">
        <f t="shared" ca="1" si="14"/>
        <v>956340.25695953984</v>
      </c>
      <c r="P42" s="87">
        <f t="shared" ca="1" si="15"/>
        <v>20617728.856748652</v>
      </c>
      <c r="Q42" s="87">
        <f t="shared" ca="1" si="16"/>
        <v>3345253.4433591142</v>
      </c>
      <c r="R42" s="28">
        <f t="shared" ca="1" si="5"/>
        <v>-1.4291358614508046E-3</v>
      </c>
    </row>
    <row r="43" spans="1:18">
      <c r="A43" s="85">
        <v>14422.5</v>
      </c>
      <c r="B43" s="85">
        <v>-2.7720000005501788E-2</v>
      </c>
      <c r="C43" s="85">
        <v>1</v>
      </c>
      <c r="D43" s="86">
        <f t="shared" si="6"/>
        <v>1.44225</v>
      </c>
      <c r="E43" s="86">
        <f t="shared" si="6"/>
        <v>-2.7720000005501788E-2</v>
      </c>
      <c r="F43" s="87">
        <f t="shared" si="7"/>
        <v>1.44225</v>
      </c>
      <c r="G43" s="87">
        <f t="shared" si="7"/>
        <v>-2.7720000005501788E-2</v>
      </c>
      <c r="H43" s="87">
        <f t="shared" si="8"/>
        <v>2.0800850625000002</v>
      </c>
      <c r="I43" s="87">
        <f t="shared" si="9"/>
        <v>3.0000026813906255</v>
      </c>
      <c r="J43" s="87">
        <f t="shared" si="10"/>
        <v>4.32675386723563</v>
      </c>
      <c r="K43" s="87">
        <f t="shared" si="11"/>
        <v>-3.9979170007934953E-2</v>
      </c>
      <c r="L43" s="87">
        <f t="shared" si="12"/>
        <v>-5.7659957943944184E-2</v>
      </c>
      <c r="M43" s="87">
        <f t="shared" ca="1" si="4"/>
        <v>-2.3607845232017644E-2</v>
      </c>
      <c r="N43" s="87">
        <f t="shared" ca="1" si="13"/>
        <v>1.6909816881088438E-5</v>
      </c>
      <c r="O43" s="110">
        <f t="shared" ca="1" si="14"/>
        <v>957082.64599255088</v>
      </c>
      <c r="P43" s="87">
        <f t="shared" ca="1" si="15"/>
        <v>20616467.243697707</v>
      </c>
      <c r="Q43" s="87">
        <f t="shared" ca="1" si="16"/>
        <v>3344556.5338683594</v>
      </c>
      <c r="R43" s="28">
        <f t="shared" ca="1" si="5"/>
        <v>-4.1121547734841446E-3</v>
      </c>
    </row>
    <row r="44" spans="1:18">
      <c r="A44" s="85">
        <v>14423</v>
      </c>
      <c r="B44" s="85">
        <v>-2.699600000778446E-2</v>
      </c>
      <c r="C44" s="85">
        <v>1</v>
      </c>
      <c r="D44" s="86">
        <f t="shared" si="6"/>
        <v>1.4422999999999999</v>
      </c>
      <c r="E44" s="86">
        <f t="shared" si="6"/>
        <v>-2.699600000778446E-2</v>
      </c>
      <c r="F44" s="87">
        <f t="shared" si="7"/>
        <v>1.4422999999999999</v>
      </c>
      <c r="G44" s="87">
        <f t="shared" si="7"/>
        <v>-2.699600000778446E-2</v>
      </c>
      <c r="H44" s="87">
        <f t="shared" si="8"/>
        <v>2.0802292899999997</v>
      </c>
      <c r="I44" s="87">
        <f t="shared" si="9"/>
        <v>3.0003147049669994</v>
      </c>
      <c r="J44" s="87">
        <f t="shared" si="10"/>
        <v>4.3273538989739029</v>
      </c>
      <c r="K44" s="87">
        <f t="shared" si="11"/>
        <v>-3.8936330811227521E-2</v>
      </c>
      <c r="L44" s="87">
        <f t="shared" si="12"/>
        <v>-5.6157869929033447E-2</v>
      </c>
      <c r="M44" s="87">
        <f t="shared" ca="1" si="4"/>
        <v>-2.3607241058757951E-2</v>
      </c>
      <c r="N44" s="87">
        <f t="shared" ca="1" si="13"/>
        <v>1.1483687214607248E-5</v>
      </c>
      <c r="O44" s="110">
        <f t="shared" ca="1" si="14"/>
        <v>957231.04424642597</v>
      </c>
      <c r="P44" s="87">
        <f t="shared" ca="1" si="15"/>
        <v>20616213.741939917</v>
      </c>
      <c r="Q44" s="87">
        <f t="shared" ca="1" si="16"/>
        <v>3344416.9808778116</v>
      </c>
      <c r="R44" s="28">
        <f t="shared" ca="1" si="5"/>
        <v>-3.3887589490265088E-3</v>
      </c>
    </row>
    <row r="45" spans="1:18">
      <c r="A45" s="85">
        <v>14531.5</v>
      </c>
      <c r="B45" s="85">
        <v>-2.6087999998708256E-2</v>
      </c>
      <c r="C45" s="85">
        <v>1</v>
      </c>
      <c r="D45" s="86">
        <f t="shared" si="6"/>
        <v>1.4531499999999999</v>
      </c>
      <c r="E45" s="86">
        <f t="shared" si="6"/>
        <v>-2.6087999998708256E-2</v>
      </c>
      <c r="F45" s="87">
        <f t="shared" si="7"/>
        <v>1.4531499999999999</v>
      </c>
      <c r="G45" s="87">
        <f t="shared" si="7"/>
        <v>-2.6087999998708256E-2</v>
      </c>
      <c r="H45" s="87">
        <f t="shared" si="8"/>
        <v>2.1116449225</v>
      </c>
      <c r="I45" s="87">
        <f t="shared" si="9"/>
        <v>3.0685368191308751</v>
      </c>
      <c r="J45" s="87">
        <f t="shared" si="10"/>
        <v>4.4590442787200306</v>
      </c>
      <c r="K45" s="87">
        <f t="shared" si="11"/>
        <v>-3.7909777198122899E-2</v>
      </c>
      <c r="L45" s="87">
        <f t="shared" si="12"/>
        <v>-5.5088592735452288E-2</v>
      </c>
      <c r="M45" s="87">
        <f t="shared" ca="1" si="4"/>
        <v>-2.3473045871457023E-2</v>
      </c>
      <c r="N45" s="87">
        <f t="shared" ca="1" si="13"/>
        <v>6.8379850876282581E-6</v>
      </c>
      <c r="O45" s="110">
        <f t="shared" ca="1" si="14"/>
        <v>988790.90314903215</v>
      </c>
      <c r="P45" s="87">
        <f t="shared" ca="1" si="15"/>
        <v>20551920.91950091</v>
      </c>
      <c r="Q45" s="87">
        <f t="shared" ca="1" si="16"/>
        <v>3312791.7781527103</v>
      </c>
      <c r="R45" s="28">
        <f t="shared" ca="1" si="5"/>
        <v>-2.6149541272512331E-3</v>
      </c>
    </row>
    <row r="46" spans="1:18">
      <c r="A46" s="85">
        <v>15183.5</v>
      </c>
      <c r="B46" s="85">
        <v>-2.789199999824632E-2</v>
      </c>
      <c r="C46" s="85">
        <v>1</v>
      </c>
      <c r="D46" s="86">
        <f t="shared" si="6"/>
        <v>1.5183500000000001</v>
      </c>
      <c r="E46" s="86">
        <f t="shared" si="6"/>
        <v>-2.789199999824632E-2</v>
      </c>
      <c r="F46" s="87">
        <f t="shared" si="7"/>
        <v>1.5183500000000001</v>
      </c>
      <c r="G46" s="87">
        <f t="shared" si="7"/>
        <v>-2.789199999824632E-2</v>
      </c>
      <c r="H46" s="87">
        <f t="shared" si="8"/>
        <v>2.3053867225000002</v>
      </c>
      <c r="I46" s="87">
        <f t="shared" si="9"/>
        <v>3.5003839301078754</v>
      </c>
      <c r="J46" s="87">
        <f t="shared" si="10"/>
        <v>5.3148079402792927</v>
      </c>
      <c r="K46" s="87">
        <f t="shared" si="11"/>
        <v>-4.2349818197337304E-2</v>
      </c>
      <c r="L46" s="87">
        <f t="shared" si="12"/>
        <v>-6.4301846459927092E-2</v>
      </c>
      <c r="M46" s="87">
        <f t="shared" ca="1" si="4"/>
        <v>-2.2537101645596309E-2</v>
      </c>
      <c r="N46" s="87">
        <f t="shared" ca="1" si="13"/>
        <v>2.8674936367213794E-5</v>
      </c>
      <c r="O46" s="110">
        <f t="shared" ca="1" si="14"/>
        <v>1147545.7573645622</v>
      </c>
      <c r="P46" s="87">
        <f t="shared" ca="1" si="15"/>
        <v>19782508.070009332</v>
      </c>
      <c r="Q46" s="87">
        <f t="shared" ca="1" si="16"/>
        <v>3068714.6864494528</v>
      </c>
      <c r="R46" s="28">
        <f t="shared" ca="1" si="5"/>
        <v>-5.3548983526500102E-3</v>
      </c>
    </row>
    <row r="47" spans="1:18">
      <c r="A47" s="85">
        <v>15235.5</v>
      </c>
      <c r="B47" s="85">
        <v>-1.8196000004536472E-2</v>
      </c>
      <c r="C47" s="85">
        <v>1</v>
      </c>
      <c r="D47" s="86">
        <f t="shared" si="6"/>
        <v>1.52355</v>
      </c>
      <c r="E47" s="86">
        <f t="shared" si="6"/>
        <v>-1.8196000004536472E-2</v>
      </c>
      <c r="F47" s="87">
        <f t="shared" si="7"/>
        <v>1.52355</v>
      </c>
      <c r="G47" s="87">
        <f t="shared" si="7"/>
        <v>-1.8196000004536472E-2</v>
      </c>
      <c r="H47" s="87">
        <f t="shared" si="8"/>
        <v>2.3212046024999999</v>
      </c>
      <c r="I47" s="87">
        <f t="shared" si="9"/>
        <v>3.5364712721388747</v>
      </c>
      <c r="J47" s="87">
        <f t="shared" si="10"/>
        <v>5.3879908066671822</v>
      </c>
      <c r="K47" s="87">
        <f t="shared" si="11"/>
        <v>-2.7722515806911541E-2</v>
      </c>
      <c r="L47" s="87">
        <f t="shared" si="12"/>
        <v>-4.2236638957620073E-2</v>
      </c>
      <c r="M47" s="87">
        <f t="shared" ca="1" si="4"/>
        <v>-2.2452892204568156E-2</v>
      </c>
      <c r="N47" s="87">
        <f t="shared" ca="1" si="13"/>
        <v>1.812113120269059E-5</v>
      </c>
      <c r="O47" s="110">
        <f t="shared" ca="1" si="14"/>
        <v>1157651.0406227699</v>
      </c>
      <c r="P47" s="87">
        <f t="shared" ca="1" si="15"/>
        <v>19693529.121775046</v>
      </c>
      <c r="Q47" s="87">
        <f t="shared" ca="1" si="16"/>
        <v>3045461.6137124081</v>
      </c>
      <c r="R47" s="28">
        <f t="shared" ca="1" si="5"/>
        <v>4.2568922000316839E-3</v>
      </c>
    </row>
    <row r="48" spans="1:18">
      <c r="A48" s="85">
        <v>15269.5</v>
      </c>
      <c r="B48" s="85">
        <v>-3.0363999998371582E-2</v>
      </c>
      <c r="C48" s="85">
        <v>1</v>
      </c>
      <c r="D48" s="86">
        <f t="shared" si="6"/>
        <v>1.52695</v>
      </c>
      <c r="E48" s="86">
        <f t="shared" si="6"/>
        <v>-3.0363999998371582E-2</v>
      </c>
      <c r="F48" s="87">
        <f t="shared" si="7"/>
        <v>1.52695</v>
      </c>
      <c r="G48" s="87">
        <f t="shared" si="7"/>
        <v>-3.0363999998371582E-2</v>
      </c>
      <c r="H48" s="87">
        <f t="shared" si="8"/>
        <v>2.3315763025000003</v>
      </c>
      <c r="I48" s="87">
        <f t="shared" si="9"/>
        <v>3.5602004351023755</v>
      </c>
      <c r="J48" s="87">
        <f t="shared" si="10"/>
        <v>5.4362480543795719</v>
      </c>
      <c r="K48" s="87">
        <f t="shared" si="11"/>
        <v>-4.6364309797513492E-2</v>
      </c>
      <c r="L48" s="87">
        <f t="shared" si="12"/>
        <v>-7.0795982845313229E-2</v>
      </c>
      <c r="M48" s="87">
        <f t="shared" ca="1" si="4"/>
        <v>-2.2397068310999808E-2</v>
      </c>
      <c r="N48" s="87">
        <f t="shared" ca="1" si="13"/>
        <v>6.3472000511248465E-5</v>
      </c>
      <c r="O48" s="110">
        <f t="shared" ca="1" si="14"/>
        <v>1164036.9708630615</v>
      </c>
      <c r="P48" s="87">
        <f t="shared" ca="1" si="15"/>
        <v>19633207.057185963</v>
      </c>
      <c r="Q48" s="87">
        <f t="shared" ca="1" si="16"/>
        <v>3029971.8724077609</v>
      </c>
      <c r="R48" s="28">
        <f t="shared" ca="1" si="5"/>
        <v>-7.9669316873717741E-3</v>
      </c>
    </row>
    <row r="49" spans="1:18">
      <c r="A49" s="85">
        <v>15408.5</v>
      </c>
      <c r="B49" s="85">
        <v>-2.0892000007734168E-2</v>
      </c>
      <c r="C49" s="85">
        <v>1</v>
      </c>
      <c r="D49" s="86">
        <f t="shared" si="6"/>
        <v>1.5408500000000001</v>
      </c>
      <c r="E49" s="86">
        <f t="shared" si="6"/>
        <v>-2.0892000007734168E-2</v>
      </c>
      <c r="F49" s="87">
        <f t="shared" si="7"/>
        <v>1.5408500000000001</v>
      </c>
      <c r="G49" s="87">
        <f t="shared" si="7"/>
        <v>-2.0892000007734168E-2</v>
      </c>
      <c r="H49" s="87">
        <f t="shared" si="8"/>
        <v>2.3742187225000002</v>
      </c>
      <c r="I49" s="87">
        <f t="shared" si="9"/>
        <v>3.6583149185641255</v>
      </c>
      <c r="J49" s="87">
        <f t="shared" si="10"/>
        <v>5.6369145422695333</v>
      </c>
      <c r="K49" s="87">
        <f t="shared" si="11"/>
        <v>-3.2191438211917195E-2</v>
      </c>
      <c r="L49" s="87">
        <f t="shared" si="12"/>
        <v>-4.960217756883261E-2</v>
      </c>
      <c r="M49" s="87">
        <f t="shared" ca="1" si="4"/>
        <v>-2.2162564989439061E-2</v>
      </c>
      <c r="N49" s="87">
        <f t="shared" ca="1" si="13"/>
        <v>1.6143353727347546E-6</v>
      </c>
      <c r="O49" s="110">
        <f t="shared" ca="1" si="14"/>
        <v>1188287.6450611195</v>
      </c>
      <c r="P49" s="87">
        <f t="shared" ca="1" si="15"/>
        <v>19369159.609876305</v>
      </c>
      <c r="Q49" s="87">
        <f t="shared" ca="1" si="16"/>
        <v>2964342.5247586849</v>
      </c>
      <c r="R49" s="28">
        <f t="shared" ca="1" si="5"/>
        <v>1.2705649817048928E-3</v>
      </c>
    </row>
    <row r="50" spans="1:18">
      <c r="A50" s="85">
        <v>15428</v>
      </c>
      <c r="B50" s="85">
        <v>-2.295600000070408E-2</v>
      </c>
      <c r="C50" s="85">
        <v>1</v>
      </c>
      <c r="D50" s="86">
        <f t="shared" si="6"/>
        <v>1.5427999999999999</v>
      </c>
      <c r="E50" s="86">
        <f t="shared" si="6"/>
        <v>-2.295600000070408E-2</v>
      </c>
      <c r="F50" s="87">
        <f t="shared" si="7"/>
        <v>1.5427999999999999</v>
      </c>
      <c r="G50" s="87">
        <f t="shared" si="7"/>
        <v>-2.295600000070408E-2</v>
      </c>
      <c r="H50" s="87">
        <f t="shared" si="8"/>
        <v>2.38023184</v>
      </c>
      <c r="I50" s="87">
        <f t="shared" si="9"/>
        <v>3.6722216827519998</v>
      </c>
      <c r="J50" s="87">
        <f t="shared" si="10"/>
        <v>5.6655036121497853</v>
      </c>
      <c r="K50" s="87">
        <f t="shared" si="11"/>
        <v>-3.5416516801086255E-2</v>
      </c>
      <c r="L50" s="87">
        <f t="shared" si="12"/>
        <v>-5.4640602120715871E-2</v>
      </c>
      <c r="M50" s="87">
        <f t="shared" ca="1" si="4"/>
        <v>-2.2128859604751083E-2</v>
      </c>
      <c r="N50" s="87">
        <f t="shared" ca="1" si="13"/>
        <v>6.8416123461727995E-7</v>
      </c>
      <c r="O50" s="110">
        <f t="shared" ca="1" si="14"/>
        <v>1191447.3671466771</v>
      </c>
      <c r="P50" s="87">
        <f t="shared" ca="1" si="15"/>
        <v>19329898.034275379</v>
      </c>
      <c r="Q50" s="87">
        <f t="shared" ca="1" si="16"/>
        <v>2954844.7528069224</v>
      </c>
      <c r="R50" s="28">
        <f t="shared" ca="1" si="5"/>
        <v>-8.271403959529966E-4</v>
      </c>
    </row>
    <row r="51" spans="1:18">
      <c r="A51" s="85">
        <v>15514.5</v>
      </c>
      <c r="B51" s="85">
        <v>-2.0404000002599787E-2</v>
      </c>
      <c r="C51" s="85">
        <v>0.5</v>
      </c>
      <c r="D51" s="86">
        <f t="shared" si="6"/>
        <v>1.55145</v>
      </c>
      <c r="E51" s="86">
        <f t="shared" si="6"/>
        <v>-2.0404000002599787E-2</v>
      </c>
      <c r="F51" s="87">
        <f t="shared" si="7"/>
        <v>0.775725</v>
      </c>
      <c r="G51" s="87">
        <f t="shared" si="7"/>
        <v>-1.0202000001299893E-2</v>
      </c>
      <c r="H51" s="87">
        <f t="shared" si="8"/>
        <v>1.20349855125</v>
      </c>
      <c r="I51" s="87">
        <f t="shared" si="9"/>
        <v>1.8671678273368126</v>
      </c>
      <c r="J51" s="87">
        <f t="shared" si="10"/>
        <v>2.8968175257216981</v>
      </c>
      <c r="K51" s="87">
        <f t="shared" si="11"/>
        <v>-1.5827892902016721E-2</v>
      </c>
      <c r="L51" s="87">
        <f t="shared" si="12"/>
        <v>-2.4556184442833841E-2</v>
      </c>
      <c r="M51" s="87">
        <f t="shared" ca="1" si="4"/>
        <v>-2.1976950638476322E-2</v>
      </c>
      <c r="N51" s="87">
        <f t="shared" ca="1" si="13"/>
        <v>1.2370868514521987E-6</v>
      </c>
      <c r="O51" s="110">
        <f t="shared" ca="1" si="14"/>
        <v>301182.8652956197</v>
      </c>
      <c r="P51" s="87">
        <f t="shared" ca="1" si="15"/>
        <v>4787310.8651834866</v>
      </c>
      <c r="Q51" s="87">
        <f t="shared" ca="1" si="16"/>
        <v>727967.9275191318</v>
      </c>
      <c r="R51" s="28">
        <f t="shared" ca="1" si="5"/>
        <v>1.5729506358765355E-3</v>
      </c>
    </row>
    <row r="52" spans="1:18">
      <c r="A52" s="85">
        <v>15525.5</v>
      </c>
      <c r="B52" s="85">
        <v>-1.7976000002818182E-2</v>
      </c>
      <c r="C52" s="85">
        <v>0.5</v>
      </c>
      <c r="D52" s="86">
        <f t="shared" si="6"/>
        <v>1.5525500000000001</v>
      </c>
      <c r="E52" s="86">
        <f t="shared" si="6"/>
        <v>-1.7976000002818182E-2</v>
      </c>
      <c r="F52" s="87">
        <f t="shared" si="7"/>
        <v>0.77627500000000005</v>
      </c>
      <c r="G52" s="87">
        <f t="shared" si="7"/>
        <v>-8.9880000014090911E-3</v>
      </c>
      <c r="H52" s="87">
        <f t="shared" si="8"/>
        <v>1.2052057512500001</v>
      </c>
      <c r="I52" s="87">
        <f t="shared" si="9"/>
        <v>1.8711421891031876</v>
      </c>
      <c r="J52" s="87">
        <f t="shared" si="10"/>
        <v>2.9050418056921541</v>
      </c>
      <c r="K52" s="87">
        <f t="shared" si="11"/>
        <v>-1.3954319402187686E-2</v>
      </c>
      <c r="L52" s="87">
        <f t="shared" si="12"/>
        <v>-2.1664778587866494E-2</v>
      </c>
      <c r="M52" s="87">
        <f t="shared" ca="1" si="4"/>
        <v>-2.1957352552168879E-2</v>
      </c>
      <c r="N52" s="87">
        <f t="shared" ca="1" si="13"/>
        <v>7.9255840611106493E-6</v>
      </c>
      <c r="O52" s="110">
        <f t="shared" ca="1" si="14"/>
        <v>301583.61171397491</v>
      </c>
      <c r="P52" s="87">
        <f t="shared" ca="1" si="15"/>
        <v>4781378.8992637014</v>
      </c>
      <c r="Q52" s="87">
        <f t="shared" ca="1" si="16"/>
        <v>726577.41113417305</v>
      </c>
      <c r="R52" s="28">
        <f t="shared" ca="1" si="5"/>
        <v>3.9813525493506974E-3</v>
      </c>
    </row>
    <row r="53" spans="1:18">
      <c r="A53" s="85">
        <v>15570</v>
      </c>
      <c r="B53" s="85">
        <v>-2.1140000004379544E-2</v>
      </c>
      <c r="C53" s="85">
        <v>0.5</v>
      </c>
      <c r="D53" s="86">
        <f t="shared" si="6"/>
        <v>1.5569999999999999</v>
      </c>
      <c r="E53" s="86">
        <f t="shared" si="6"/>
        <v>-2.1140000004379544E-2</v>
      </c>
      <c r="F53" s="87">
        <f t="shared" si="7"/>
        <v>0.77849999999999997</v>
      </c>
      <c r="G53" s="87">
        <f t="shared" si="7"/>
        <v>-1.0570000002189772E-2</v>
      </c>
      <c r="H53" s="87">
        <f t="shared" si="8"/>
        <v>1.2121244999999998</v>
      </c>
      <c r="I53" s="87">
        <f t="shared" si="9"/>
        <v>1.8872778464999997</v>
      </c>
      <c r="J53" s="87">
        <f t="shared" si="10"/>
        <v>2.9384916070004996</v>
      </c>
      <c r="K53" s="87">
        <f t="shared" si="11"/>
        <v>-1.6457490003409476E-2</v>
      </c>
      <c r="L53" s="87">
        <f t="shared" si="12"/>
        <v>-2.5624311935308553E-2</v>
      </c>
      <c r="M53" s="87">
        <f t="shared" ca="1" si="4"/>
        <v>-2.1877424180017285E-2</v>
      </c>
      <c r="N53" s="87">
        <f t="shared" ca="1" si="13"/>
        <v>2.7189720740750085E-7</v>
      </c>
      <c r="O53" s="110">
        <f t="shared" ca="1" si="14"/>
        <v>303154.66015049856</v>
      </c>
      <c r="P53" s="87">
        <f t="shared" ca="1" si="15"/>
        <v>4756950.7938795183</v>
      </c>
      <c r="Q53" s="87">
        <f t="shared" ca="1" si="16"/>
        <v>720896.98098583205</v>
      </c>
      <c r="R53" s="28">
        <f t="shared" ca="1" si="5"/>
        <v>7.3742417563774088E-4</v>
      </c>
    </row>
    <row r="54" spans="1:18">
      <c r="A54" s="85">
        <v>16143</v>
      </c>
      <c r="B54" s="85">
        <v>-2.273599999898579E-2</v>
      </c>
      <c r="C54" s="85">
        <v>1</v>
      </c>
      <c r="D54" s="86">
        <f t="shared" si="6"/>
        <v>1.6143000000000001</v>
      </c>
      <c r="E54" s="86">
        <f t="shared" si="6"/>
        <v>-2.273599999898579E-2</v>
      </c>
      <c r="F54" s="87">
        <f t="shared" si="7"/>
        <v>1.6143000000000001</v>
      </c>
      <c r="G54" s="87">
        <f t="shared" si="7"/>
        <v>-2.273599999898579E-2</v>
      </c>
      <c r="H54" s="87">
        <f t="shared" si="8"/>
        <v>2.6059644900000003</v>
      </c>
      <c r="I54" s="87">
        <f t="shared" si="9"/>
        <v>4.2068084762070006</v>
      </c>
      <c r="J54" s="87">
        <f t="shared" si="10"/>
        <v>6.7910509231409613</v>
      </c>
      <c r="K54" s="87">
        <f t="shared" si="11"/>
        <v>-3.6702724798362764E-2</v>
      </c>
      <c r="L54" s="87">
        <f t="shared" si="12"/>
        <v>-5.9249208641997009E-2</v>
      </c>
      <c r="M54" s="87">
        <f t="shared" ca="1" si="4"/>
        <v>-2.0755799183825488E-2</v>
      </c>
      <c r="N54" s="87">
        <f t="shared" ca="1" si="13"/>
        <v>3.9211952683615239E-6</v>
      </c>
      <c r="O54" s="110">
        <f t="shared" ca="1" si="14"/>
        <v>1263874.5890866129</v>
      </c>
      <c r="P54" s="87">
        <f t="shared" ca="1" si="15"/>
        <v>17533515.536476403</v>
      </c>
      <c r="Q54" s="87">
        <f t="shared" ca="1" si="16"/>
        <v>2561725.7509330772</v>
      </c>
      <c r="R54" s="28">
        <f t="shared" ca="1" si="5"/>
        <v>-1.9802008151603018E-3</v>
      </c>
    </row>
    <row r="55" spans="1:18">
      <c r="A55" s="85">
        <v>16341</v>
      </c>
      <c r="B55" s="85">
        <v>-2.3032000004604924E-2</v>
      </c>
      <c r="C55" s="85">
        <v>0.5</v>
      </c>
      <c r="D55" s="86">
        <f t="shared" si="6"/>
        <v>1.6341000000000001</v>
      </c>
      <c r="E55" s="86">
        <f t="shared" si="6"/>
        <v>-2.3032000004604924E-2</v>
      </c>
      <c r="F55" s="87">
        <f t="shared" si="7"/>
        <v>0.81705000000000005</v>
      </c>
      <c r="G55" s="87">
        <f t="shared" si="7"/>
        <v>-1.1516000002302462E-2</v>
      </c>
      <c r="H55" s="87">
        <f t="shared" si="8"/>
        <v>1.3351414050000001</v>
      </c>
      <c r="I55" s="87">
        <f t="shared" si="9"/>
        <v>2.1817545699105003</v>
      </c>
      <c r="J55" s="87">
        <f t="shared" si="10"/>
        <v>3.5652051426907487</v>
      </c>
      <c r="K55" s="87">
        <f t="shared" si="11"/>
        <v>-1.8818295603762455E-2</v>
      </c>
      <c r="L55" s="87">
        <f t="shared" si="12"/>
        <v>-3.0750976846108231E-2</v>
      </c>
      <c r="M55" s="87">
        <f t="shared" ca="1" si="4"/>
        <v>-2.0328341131204311E-2</v>
      </c>
      <c r="N55" s="87">
        <f t="shared" ca="1" si="13"/>
        <v>3.6548856518589368E-6</v>
      </c>
      <c r="O55" s="110">
        <f t="shared" ca="1" si="14"/>
        <v>317107.075311405</v>
      </c>
      <c r="P55" s="87">
        <f t="shared" ca="1" si="15"/>
        <v>4230510.8513943059</v>
      </c>
      <c r="Q55" s="87">
        <f t="shared" ca="1" si="16"/>
        <v>609820.03640146926</v>
      </c>
      <c r="R55" s="28">
        <f t="shared" ca="1" si="5"/>
        <v>-2.7036588734006134E-3</v>
      </c>
    </row>
    <row r="56" spans="1:18">
      <c r="A56" s="85">
        <v>16385.5</v>
      </c>
      <c r="B56" s="85">
        <v>-1.9896000005246606E-2</v>
      </c>
      <c r="C56" s="85">
        <v>0.5</v>
      </c>
      <c r="D56" s="86">
        <f t="shared" si="6"/>
        <v>1.63855</v>
      </c>
      <c r="E56" s="86">
        <f t="shared" si="6"/>
        <v>-1.9896000005246606E-2</v>
      </c>
      <c r="F56" s="87">
        <f t="shared" si="7"/>
        <v>0.81927499999999998</v>
      </c>
      <c r="G56" s="87">
        <f t="shared" si="7"/>
        <v>-9.9480000026233029E-3</v>
      </c>
      <c r="H56" s="87">
        <f t="shared" si="8"/>
        <v>1.3424230512499999</v>
      </c>
      <c r="I56" s="87">
        <f t="shared" si="9"/>
        <v>2.1996272906256875</v>
      </c>
      <c r="J56" s="87">
        <f t="shared" si="10"/>
        <v>3.6041992970547203</v>
      </c>
      <c r="K56" s="87">
        <f t="shared" si="11"/>
        <v>-1.6300295404298414E-2</v>
      </c>
      <c r="L56" s="87">
        <f t="shared" si="12"/>
        <v>-2.6708849034713166E-2</v>
      </c>
      <c r="M56" s="87">
        <f t="shared" ca="1" si="4"/>
        <v>-2.0229451875153126E-2</v>
      </c>
      <c r="N56" s="87">
        <f t="shared" ca="1" si="13"/>
        <v>5.5595074772077473E-8</v>
      </c>
      <c r="O56" s="110">
        <f t="shared" ca="1" si="14"/>
        <v>317126.90067398461</v>
      </c>
      <c r="P56" s="87">
        <f t="shared" ca="1" si="15"/>
        <v>4194606.6184512898</v>
      </c>
      <c r="Q56" s="87">
        <f t="shared" ca="1" si="16"/>
        <v>602768.75988986727</v>
      </c>
      <c r="R56" s="28">
        <f t="shared" ca="1" si="5"/>
        <v>3.3345186990652032E-4</v>
      </c>
    </row>
    <row r="57" spans="1:18">
      <c r="A57" s="85">
        <v>16408</v>
      </c>
      <c r="B57" s="85">
        <v>-2.1916000005148817E-2</v>
      </c>
      <c r="C57" s="85">
        <v>1</v>
      </c>
      <c r="D57" s="86">
        <f t="shared" si="6"/>
        <v>1.6408</v>
      </c>
      <c r="E57" s="86">
        <f t="shared" si="6"/>
        <v>-2.1916000005148817E-2</v>
      </c>
      <c r="F57" s="87">
        <f t="shared" si="7"/>
        <v>1.6408</v>
      </c>
      <c r="G57" s="87">
        <f t="shared" si="7"/>
        <v>-2.1916000005148817E-2</v>
      </c>
      <c r="H57" s="87">
        <f t="shared" si="8"/>
        <v>2.6922246400000001</v>
      </c>
      <c r="I57" s="87">
        <f t="shared" si="9"/>
        <v>4.4174021893119999</v>
      </c>
      <c r="J57" s="87">
        <f t="shared" si="10"/>
        <v>7.2480735122231295</v>
      </c>
      <c r="K57" s="87">
        <f t="shared" si="11"/>
        <v>-3.5959772808448177E-2</v>
      </c>
      <c r="L57" s="87">
        <f t="shared" si="12"/>
        <v>-5.9002795224101769E-2</v>
      </c>
      <c r="M57" s="87">
        <f t="shared" ca="1" si="4"/>
        <v>-2.017905786573701E-2</v>
      </c>
      <c r="N57" s="87">
        <f t="shared" ca="1" si="13"/>
        <v>3.0169679956644644E-6</v>
      </c>
      <c r="O57" s="110">
        <f t="shared" ca="1" si="14"/>
        <v>1268415.6761706038</v>
      </c>
      <c r="P57" s="87">
        <f t="shared" ca="1" si="15"/>
        <v>16704973.199868444</v>
      </c>
      <c r="Q57" s="87">
        <f t="shared" ca="1" si="16"/>
        <v>2396723.485220884</v>
      </c>
      <c r="R57" s="28">
        <f t="shared" ca="1" si="5"/>
        <v>-1.7369421394118068E-3</v>
      </c>
    </row>
    <row r="58" spans="1:18">
      <c r="A58" s="85">
        <v>16436</v>
      </c>
      <c r="B58" s="85">
        <v>-2.337200000329176E-2</v>
      </c>
      <c r="C58" s="85">
        <v>0.5</v>
      </c>
      <c r="D58" s="86">
        <f t="shared" si="6"/>
        <v>1.6435999999999999</v>
      </c>
      <c r="E58" s="86">
        <f t="shared" si="6"/>
        <v>-2.337200000329176E-2</v>
      </c>
      <c r="F58" s="87">
        <f t="shared" si="7"/>
        <v>0.82179999999999997</v>
      </c>
      <c r="G58" s="87">
        <f t="shared" si="7"/>
        <v>-1.168600000164588E-2</v>
      </c>
      <c r="H58" s="87">
        <f t="shared" si="8"/>
        <v>1.3507104799999998</v>
      </c>
      <c r="I58" s="87">
        <f t="shared" si="9"/>
        <v>2.2200277449279997</v>
      </c>
      <c r="J58" s="87">
        <f t="shared" si="10"/>
        <v>3.6488376015636601</v>
      </c>
      <c r="K58" s="87">
        <f t="shared" si="11"/>
        <v>-1.9207109602705167E-2</v>
      </c>
      <c r="L58" s="87">
        <f t="shared" si="12"/>
        <v>-3.1568805343006212E-2</v>
      </c>
      <c r="M58" s="87">
        <f t="shared" ca="1" si="4"/>
        <v>-2.0115975923130969E-2</v>
      </c>
      <c r="N58" s="87">
        <f t="shared" ca="1" si="13"/>
        <v>5.300846405293462E-6</v>
      </c>
      <c r="O58" s="110">
        <f t="shared" ca="1" si="14"/>
        <v>317044.36500615889</v>
      </c>
      <c r="P58" s="87">
        <f t="shared" ca="1" si="15"/>
        <v>4153196.9952534284</v>
      </c>
      <c r="Q58" s="87">
        <f t="shared" ca="1" si="16"/>
        <v>594695.16304476152</v>
      </c>
      <c r="R58" s="28">
        <f t="shared" ca="1" si="5"/>
        <v>-3.2560240801607909E-3</v>
      </c>
    </row>
    <row r="59" spans="1:18">
      <c r="A59" s="85">
        <v>16454</v>
      </c>
      <c r="B59" s="85">
        <v>-2.0808000001125038E-2</v>
      </c>
      <c r="C59" s="85">
        <v>1</v>
      </c>
      <c r="D59" s="86">
        <f t="shared" si="6"/>
        <v>1.6454</v>
      </c>
      <c r="E59" s="86">
        <f t="shared" si="6"/>
        <v>-2.0808000001125038E-2</v>
      </c>
      <c r="F59" s="87">
        <f t="shared" si="7"/>
        <v>1.6454</v>
      </c>
      <c r="G59" s="87">
        <f t="shared" si="7"/>
        <v>-2.0808000001125038E-2</v>
      </c>
      <c r="H59" s="87">
        <f t="shared" si="8"/>
        <v>2.7073411599999999</v>
      </c>
      <c r="I59" s="87">
        <f t="shared" si="9"/>
        <v>4.4546591446639994</v>
      </c>
      <c r="J59" s="87">
        <f t="shared" si="10"/>
        <v>7.3296961566301446</v>
      </c>
      <c r="K59" s="87">
        <f t="shared" si="11"/>
        <v>-3.4237483201851139E-2</v>
      </c>
      <c r="L59" s="87">
        <f t="shared" si="12"/>
        <v>-5.6334354860325862E-2</v>
      </c>
      <c r="M59" s="87">
        <f t="shared" ca="1" si="4"/>
        <v>-2.0075206936564963E-2</v>
      </c>
      <c r="N59" s="87">
        <f t="shared" ca="1" si="13"/>
        <v>5.3698567546734622E-7</v>
      </c>
      <c r="O59" s="110">
        <f t="shared" ca="1" si="14"/>
        <v>1267951.832483127</v>
      </c>
      <c r="P59" s="87">
        <f t="shared" ca="1" si="15"/>
        <v>16553075.214152403</v>
      </c>
      <c r="Q59" s="87">
        <f t="shared" ca="1" si="16"/>
        <v>2367198.0710008098</v>
      </c>
      <c r="R59" s="28">
        <f t="shared" ca="1" si="5"/>
        <v>-7.3279306456007498E-4</v>
      </c>
    </row>
    <row r="60" spans="1:18">
      <c r="A60" s="85">
        <v>16466.5</v>
      </c>
      <c r="B60" s="85">
        <v>-1.7808000004151836E-2</v>
      </c>
      <c r="C60" s="85">
        <v>0.5</v>
      </c>
      <c r="D60" s="86">
        <f t="shared" si="6"/>
        <v>1.6466499999999999</v>
      </c>
      <c r="E60" s="86">
        <f t="shared" si="6"/>
        <v>-1.7808000004151836E-2</v>
      </c>
      <c r="F60" s="87">
        <f t="shared" si="7"/>
        <v>0.82332499999999997</v>
      </c>
      <c r="G60" s="87">
        <f t="shared" si="7"/>
        <v>-8.904000002075918E-3</v>
      </c>
      <c r="H60" s="87">
        <f t="shared" si="8"/>
        <v>1.3557281112499999</v>
      </c>
      <c r="I60" s="87">
        <f t="shared" si="9"/>
        <v>2.2324096943898124</v>
      </c>
      <c r="J60" s="87">
        <f t="shared" si="10"/>
        <v>3.6759974232669843</v>
      </c>
      <c r="K60" s="87">
        <f t="shared" si="11"/>
        <v>-1.4661771603418311E-2</v>
      </c>
      <c r="L60" s="87">
        <f t="shared" si="12"/>
        <v>-2.4142806210768759E-2</v>
      </c>
      <c r="M60" s="87">
        <f t="shared" ca="1" si="4"/>
        <v>-2.0046795541457538E-2</v>
      </c>
      <c r="N60" s="87">
        <f t="shared" ca="1" si="13"/>
        <v>2.5061027289299627E-6</v>
      </c>
      <c r="O60" s="110">
        <f t="shared" ca="1" si="14"/>
        <v>316940.44466909836</v>
      </c>
      <c r="P60" s="87">
        <f t="shared" ca="1" si="15"/>
        <v>4127850.5008087642</v>
      </c>
      <c r="Q60" s="87">
        <f t="shared" ca="1" si="16"/>
        <v>589783.21502927807</v>
      </c>
      <c r="R60" s="28">
        <f t="shared" ca="1" si="5"/>
        <v>2.2387955373057017E-3</v>
      </c>
    </row>
    <row r="61" spans="1:18">
      <c r="A61" s="85">
        <v>16609.5</v>
      </c>
      <c r="B61" s="85">
        <v>-1.7343999999866355E-2</v>
      </c>
      <c r="C61" s="85">
        <v>1</v>
      </c>
      <c r="D61" s="86">
        <f t="shared" si="6"/>
        <v>1.6609499999999999</v>
      </c>
      <c r="E61" s="86">
        <f t="shared" si="6"/>
        <v>-1.7343999999866355E-2</v>
      </c>
      <c r="F61" s="87">
        <f t="shared" si="7"/>
        <v>1.6609499999999999</v>
      </c>
      <c r="G61" s="87">
        <f t="shared" si="7"/>
        <v>-1.7343999999866355E-2</v>
      </c>
      <c r="H61" s="87">
        <f t="shared" si="8"/>
        <v>2.7587549024999998</v>
      </c>
      <c r="I61" s="87">
        <f t="shared" si="9"/>
        <v>4.5821539553073745</v>
      </c>
      <c r="J61" s="87">
        <f t="shared" si="10"/>
        <v>7.6107286120677831</v>
      </c>
      <c r="K61" s="87">
        <f t="shared" si="11"/>
        <v>-2.880751679977802E-2</v>
      </c>
      <c r="L61" s="87">
        <f t="shared" si="12"/>
        <v>-4.7847845028591303E-2</v>
      </c>
      <c r="M61" s="87">
        <f t="shared" ca="1" si="4"/>
        <v>-1.9715960052200096E-2</v>
      </c>
      <c r="N61" s="87">
        <f t="shared" ca="1" si="13"/>
        <v>5.6261944898670825E-6</v>
      </c>
      <c r="O61" s="110">
        <f t="shared" ca="1" si="14"/>
        <v>1263644.1199357621</v>
      </c>
      <c r="P61" s="87">
        <f t="shared" ca="1" si="15"/>
        <v>16022923.34013515</v>
      </c>
      <c r="Q61" s="87">
        <f t="shared" ca="1" si="16"/>
        <v>2265651.7598011778</v>
      </c>
      <c r="R61" s="28">
        <f t="shared" ca="1" si="5"/>
        <v>2.3719600523337409E-3</v>
      </c>
    </row>
    <row r="62" spans="1:18">
      <c r="A62" s="85">
        <v>17254</v>
      </c>
      <c r="B62" s="85">
        <v>-2.2907999999006279E-2</v>
      </c>
      <c r="C62" s="85">
        <v>0.2</v>
      </c>
      <c r="D62" s="86">
        <f t="shared" si="6"/>
        <v>1.7254</v>
      </c>
      <c r="E62" s="86">
        <f t="shared" si="6"/>
        <v>-2.2907999999006279E-2</v>
      </c>
      <c r="F62" s="87">
        <f t="shared" si="7"/>
        <v>0.34508000000000005</v>
      </c>
      <c r="G62" s="87">
        <f t="shared" si="7"/>
        <v>-4.5815999998012561E-3</v>
      </c>
      <c r="H62" s="87">
        <f t="shared" si="8"/>
        <v>0.59540103200000005</v>
      </c>
      <c r="I62" s="87">
        <f t="shared" si="9"/>
        <v>1.0273049406128001</v>
      </c>
      <c r="J62" s="87">
        <f t="shared" si="10"/>
        <v>1.7725119445333253</v>
      </c>
      <c r="K62" s="87">
        <f t="shared" si="11"/>
        <v>-7.9050926396570867E-3</v>
      </c>
      <c r="L62" s="87">
        <f t="shared" si="12"/>
        <v>-1.3639446840464338E-2</v>
      </c>
      <c r="M62" s="87">
        <f t="shared" ca="1" si="4"/>
        <v>-1.8092294580685842E-2</v>
      </c>
      <c r="N62" s="87">
        <f t="shared" ca="1" si="13"/>
        <v>4.6382037352081639E-6</v>
      </c>
      <c r="O62" s="110">
        <f t="shared" ca="1" si="14"/>
        <v>48060.764234083639</v>
      </c>
      <c r="P62" s="87">
        <f t="shared" ca="1" si="15"/>
        <v>543411.21071536036</v>
      </c>
      <c r="Q62" s="87">
        <f t="shared" ca="1" si="16"/>
        <v>72903.817704893489</v>
      </c>
      <c r="R62" s="28">
        <f t="shared" ca="1" si="5"/>
        <v>-4.8157054183204373E-3</v>
      </c>
    </row>
    <row r="63" spans="1:18">
      <c r="A63" s="85">
        <v>17458</v>
      </c>
      <c r="B63" s="85">
        <v>-1.6516000003321096E-2</v>
      </c>
      <c r="C63" s="85">
        <v>0.2</v>
      </c>
      <c r="D63" s="86">
        <f t="shared" si="6"/>
        <v>1.7458</v>
      </c>
      <c r="E63" s="86">
        <f t="shared" si="6"/>
        <v>-1.6516000003321096E-2</v>
      </c>
      <c r="F63" s="87">
        <f t="shared" si="7"/>
        <v>0.34916000000000003</v>
      </c>
      <c r="G63" s="87">
        <f t="shared" si="7"/>
        <v>-3.3032000006642196E-3</v>
      </c>
      <c r="H63" s="87">
        <f t="shared" si="8"/>
        <v>0.60956352800000002</v>
      </c>
      <c r="I63" s="87">
        <f t="shared" si="9"/>
        <v>1.0641760071824</v>
      </c>
      <c r="J63" s="87">
        <f t="shared" si="10"/>
        <v>1.8578384733390341</v>
      </c>
      <c r="K63" s="87">
        <f t="shared" si="11"/>
        <v>-5.7667265611595943E-3</v>
      </c>
      <c r="L63" s="87">
        <f t="shared" si="12"/>
        <v>-1.006755123047242E-2</v>
      </c>
      <c r="M63" s="87">
        <f t="shared" ca="1" si="4"/>
        <v>-1.7533145190474775E-2</v>
      </c>
      <c r="N63" s="87">
        <f t="shared" ca="1" si="13"/>
        <v>2.0691686634997833E-7</v>
      </c>
      <c r="O63" s="110">
        <f t="shared" ca="1" si="14"/>
        <v>46703.684611171069</v>
      </c>
      <c r="P63" s="87">
        <f t="shared" ca="1" si="15"/>
        <v>509917.94517518405</v>
      </c>
      <c r="Q63" s="87">
        <f t="shared" ca="1" si="16"/>
        <v>67106.539812080911</v>
      </c>
      <c r="R63" s="28">
        <f t="shared" ca="1" si="5"/>
        <v>1.0171451871536785E-3</v>
      </c>
    </row>
    <row r="64" spans="1:18">
      <c r="A64" s="85">
        <v>17488.5</v>
      </c>
      <c r="B64" s="85">
        <v>-1.9952000002376735E-2</v>
      </c>
      <c r="C64" s="85">
        <v>1</v>
      </c>
      <c r="D64" s="86">
        <f t="shared" si="6"/>
        <v>1.74885</v>
      </c>
      <c r="E64" s="86">
        <f t="shared" si="6"/>
        <v>-1.9952000002376735E-2</v>
      </c>
      <c r="F64" s="87">
        <f t="shared" si="7"/>
        <v>1.74885</v>
      </c>
      <c r="G64" s="87">
        <f t="shared" si="7"/>
        <v>-1.9952000002376735E-2</v>
      </c>
      <c r="H64" s="87">
        <f t="shared" si="8"/>
        <v>3.0584763225000002</v>
      </c>
      <c r="I64" s="87">
        <f t="shared" si="9"/>
        <v>5.3488163166041254</v>
      </c>
      <c r="J64" s="87">
        <f t="shared" si="10"/>
        <v>9.3542774152931241</v>
      </c>
      <c r="K64" s="87">
        <f t="shared" si="11"/>
        <v>-3.4893055204156552E-2</v>
      </c>
      <c r="L64" s="87">
        <f t="shared" si="12"/>
        <v>-6.1022719593789188E-2</v>
      </c>
      <c r="M64" s="87">
        <f t="shared" ca="1" si="4"/>
        <v>-1.744767839977307E-2</v>
      </c>
      <c r="N64" s="87">
        <f t="shared" ca="1" si="13"/>
        <v>6.2716266892673905E-6</v>
      </c>
      <c r="O64" s="110">
        <f t="shared" ca="1" si="14"/>
        <v>1161961.8698114343</v>
      </c>
      <c r="P64" s="87">
        <f t="shared" ca="1" si="15"/>
        <v>12620631.167034596</v>
      </c>
      <c r="Q64" s="87">
        <f t="shared" ca="1" si="16"/>
        <v>1655907.3276090869</v>
      </c>
      <c r="R64" s="28">
        <f t="shared" ca="1" si="5"/>
        <v>-2.5043216026036652E-3</v>
      </c>
    </row>
    <row r="65" spans="1:18">
      <c r="A65" s="85">
        <v>17491.5</v>
      </c>
      <c r="B65" s="85">
        <v>-1.530800000182353E-2</v>
      </c>
      <c r="C65" s="85">
        <v>1</v>
      </c>
      <c r="D65" s="86">
        <f t="shared" si="6"/>
        <v>1.74915</v>
      </c>
      <c r="E65" s="86">
        <f t="shared" si="6"/>
        <v>-1.530800000182353E-2</v>
      </c>
      <c r="F65" s="87">
        <f t="shared" si="7"/>
        <v>1.74915</v>
      </c>
      <c r="G65" s="87">
        <f t="shared" si="7"/>
        <v>-1.530800000182353E-2</v>
      </c>
      <c r="H65" s="87">
        <f t="shared" si="8"/>
        <v>3.0595257225000001</v>
      </c>
      <c r="I65" s="87">
        <f t="shared" si="9"/>
        <v>5.3515694175108752</v>
      </c>
      <c r="J65" s="87">
        <f t="shared" si="10"/>
        <v>9.3606976466391476</v>
      </c>
      <c r="K65" s="87">
        <f t="shared" si="11"/>
        <v>-2.6775988203189625E-2</v>
      </c>
      <c r="L65" s="87">
        <f t="shared" si="12"/>
        <v>-4.6835219765609136E-2</v>
      </c>
      <c r="M65" s="87">
        <f t="shared" ca="1" si="4"/>
        <v>-1.7439245575277693E-2</v>
      </c>
      <c r="N65" s="87">
        <f t="shared" ca="1" si="13"/>
        <v>4.5422076943679643E-6</v>
      </c>
      <c r="O65" s="110">
        <f t="shared" ca="1" si="14"/>
        <v>1161400.388323711</v>
      </c>
      <c r="P65" s="87">
        <f t="shared" ca="1" si="15"/>
        <v>12608080.62890294</v>
      </c>
      <c r="Q65" s="87">
        <f t="shared" ca="1" si="16"/>
        <v>1653766.5753508317</v>
      </c>
      <c r="R65" s="28">
        <f t="shared" ca="1" si="5"/>
        <v>2.131245573454163E-3</v>
      </c>
    </row>
    <row r="66" spans="1:18">
      <c r="A66" s="85">
        <v>17497</v>
      </c>
      <c r="B66" s="85">
        <v>-1.5244000001985114E-2</v>
      </c>
      <c r="C66" s="85">
        <v>1</v>
      </c>
      <c r="D66" s="86">
        <f t="shared" si="6"/>
        <v>1.7497</v>
      </c>
      <c r="E66" s="86">
        <f t="shared" si="6"/>
        <v>-1.5244000001985114E-2</v>
      </c>
      <c r="F66" s="87">
        <f t="shared" si="7"/>
        <v>1.7497</v>
      </c>
      <c r="G66" s="87">
        <f t="shared" si="7"/>
        <v>-1.5244000001985114E-2</v>
      </c>
      <c r="H66" s="87">
        <f t="shared" si="8"/>
        <v>3.0614500900000001</v>
      </c>
      <c r="I66" s="87">
        <f t="shared" si="9"/>
        <v>5.3566192224730003</v>
      </c>
      <c r="J66" s="87">
        <f t="shared" si="10"/>
        <v>9.3724766535610087</v>
      </c>
      <c r="K66" s="87">
        <f t="shared" si="11"/>
        <v>-2.6672426803473353E-2</v>
      </c>
      <c r="L66" s="87">
        <f t="shared" si="12"/>
        <v>-4.6668745178037326E-2</v>
      </c>
      <c r="M66" s="87">
        <f t="shared" ca="1" si="4"/>
        <v>-1.7423773183927502E-2</v>
      </c>
      <c r="N66" s="87">
        <f t="shared" ca="1" si="13"/>
        <v>4.7514111247152415E-6</v>
      </c>
      <c r="O66" s="110">
        <f t="shared" ca="1" si="14"/>
        <v>1160367.4421123092</v>
      </c>
      <c r="P66" s="87">
        <f t="shared" ca="1" si="15"/>
        <v>12585058.698790858</v>
      </c>
      <c r="Q66" s="87">
        <f t="shared" ca="1" si="16"/>
        <v>1649841.5232129986</v>
      </c>
      <c r="R66" s="28">
        <f t="shared" ca="1" si="5"/>
        <v>2.1797731819423877E-3</v>
      </c>
    </row>
    <row r="67" spans="1:18">
      <c r="A67" s="85">
        <v>17541.5</v>
      </c>
      <c r="B67" s="85">
        <v>-1.5608000008796807E-2</v>
      </c>
      <c r="C67" s="85">
        <v>1</v>
      </c>
      <c r="D67" s="86">
        <f t="shared" si="6"/>
        <v>1.7541500000000001</v>
      </c>
      <c r="E67" s="86">
        <f t="shared" si="6"/>
        <v>-1.5608000008796807E-2</v>
      </c>
      <c r="F67" s="87">
        <f t="shared" si="7"/>
        <v>1.7541500000000001</v>
      </c>
      <c r="G67" s="87">
        <f t="shared" si="7"/>
        <v>-1.5608000008796807E-2</v>
      </c>
      <c r="H67" s="87">
        <f t="shared" si="8"/>
        <v>3.0770422225000003</v>
      </c>
      <c r="I67" s="87">
        <f t="shared" si="9"/>
        <v>5.3975936145983754</v>
      </c>
      <c r="J67" s="87">
        <f t="shared" si="10"/>
        <v>9.4681888390477411</v>
      </c>
      <c r="K67" s="87">
        <f t="shared" si="11"/>
        <v>-2.7378773215430922E-2</v>
      </c>
      <c r="L67" s="87">
        <f t="shared" si="12"/>
        <v>-4.8026475035848157E-2</v>
      </c>
      <c r="M67" s="87">
        <f t="shared" ca="1" si="4"/>
        <v>-1.7298006206493244E-2</v>
      </c>
      <c r="N67" s="87">
        <f t="shared" ca="1" si="13"/>
        <v>2.8561209482523665E-6</v>
      </c>
      <c r="O67" s="110">
        <f t="shared" ca="1" si="14"/>
        <v>1151841.1758394276</v>
      </c>
      <c r="P67" s="87">
        <f t="shared" ca="1" si="15"/>
        <v>12398202.313923128</v>
      </c>
      <c r="Q67" s="87">
        <f t="shared" ca="1" si="16"/>
        <v>1618070.2685942184</v>
      </c>
      <c r="R67" s="28">
        <f t="shared" ca="1" si="5"/>
        <v>1.6900061976964365E-3</v>
      </c>
    </row>
    <row r="68" spans="1:18">
      <c r="A68" s="85">
        <v>18189.5</v>
      </c>
      <c r="B68" s="85">
        <v>-1.2604000003193505E-2</v>
      </c>
      <c r="C68" s="85">
        <v>1</v>
      </c>
      <c r="D68" s="86">
        <f t="shared" si="6"/>
        <v>1.8189500000000001</v>
      </c>
      <c r="E68" s="86">
        <f t="shared" si="6"/>
        <v>-1.2604000003193505E-2</v>
      </c>
      <c r="F68" s="87">
        <f t="shared" si="7"/>
        <v>1.8189500000000001</v>
      </c>
      <c r="G68" s="87">
        <f t="shared" si="7"/>
        <v>-1.2604000003193505E-2</v>
      </c>
      <c r="H68" s="87">
        <f t="shared" si="8"/>
        <v>3.3085791025000004</v>
      </c>
      <c r="I68" s="87">
        <f t="shared" si="9"/>
        <v>6.0181399584923758</v>
      </c>
      <c r="J68" s="87">
        <f t="shared" si="10"/>
        <v>10.946695677499708</v>
      </c>
      <c r="K68" s="87">
        <f t="shared" si="11"/>
        <v>-2.2926045805808828E-2</v>
      </c>
      <c r="L68" s="87">
        <f t="shared" si="12"/>
        <v>-4.1701331018475972E-2</v>
      </c>
      <c r="M68" s="87">
        <f t="shared" ca="1" si="4"/>
        <v>-1.5349382748248916E-2</v>
      </c>
      <c r="N68" s="87">
        <f t="shared" ca="1" si="13"/>
        <v>7.5371264168479828E-6</v>
      </c>
      <c r="O68" s="110">
        <f t="shared" ca="1" si="14"/>
        <v>996115.48853596416</v>
      </c>
      <c r="P68" s="87">
        <f t="shared" ca="1" si="15"/>
        <v>9592500.3987049647</v>
      </c>
      <c r="Q68" s="87">
        <f t="shared" ca="1" si="16"/>
        <v>1158546.9759019264</v>
      </c>
      <c r="R68" s="28">
        <f t="shared" ca="1" si="5"/>
        <v>2.7453827450554108E-3</v>
      </c>
    </row>
    <row r="69" spans="1:18">
      <c r="A69" s="85">
        <v>18214.5</v>
      </c>
      <c r="B69" s="85">
        <v>-1.640400000178488E-2</v>
      </c>
      <c r="C69" s="85">
        <v>0.5</v>
      </c>
      <c r="D69" s="86">
        <f t="shared" si="6"/>
        <v>1.82145</v>
      </c>
      <c r="E69" s="86">
        <f t="shared" si="6"/>
        <v>-1.640400000178488E-2</v>
      </c>
      <c r="F69" s="87">
        <f t="shared" si="7"/>
        <v>0.91072500000000001</v>
      </c>
      <c r="G69" s="87">
        <f t="shared" si="7"/>
        <v>-8.2020000008924399E-3</v>
      </c>
      <c r="H69" s="87">
        <f t="shared" si="8"/>
        <v>1.6588400512500001</v>
      </c>
      <c r="I69" s="87">
        <f t="shared" si="9"/>
        <v>3.0214942113493128</v>
      </c>
      <c r="J69" s="87">
        <f t="shared" si="10"/>
        <v>5.5035006312622059</v>
      </c>
      <c r="K69" s="87">
        <f t="shared" si="11"/>
        <v>-1.4939532901625535E-2</v>
      </c>
      <c r="L69" s="87">
        <f t="shared" si="12"/>
        <v>-2.721161220366583E-2</v>
      </c>
      <c r="M69" s="87">
        <f t="shared" ca="1" si="4"/>
        <v>-1.5269808961173997E-2</v>
      </c>
      <c r="N69" s="87">
        <f t="shared" ca="1" si="13"/>
        <v>6.4319465830099817E-7</v>
      </c>
      <c r="O69" s="110">
        <f t="shared" ca="1" si="14"/>
        <v>247258.12622120068</v>
      </c>
      <c r="P69" s="87">
        <f t="shared" ca="1" si="15"/>
        <v>2370612.3803264238</v>
      </c>
      <c r="Q69" s="87">
        <f t="shared" ca="1" si="16"/>
        <v>285293.56117356778</v>
      </c>
      <c r="R69" s="28">
        <f t="shared" ca="1" si="5"/>
        <v>-1.1341910406108824E-3</v>
      </c>
    </row>
    <row r="70" spans="1:18">
      <c r="A70" s="85">
        <v>18215</v>
      </c>
      <c r="B70" s="85">
        <v>-1.808000000892207E-2</v>
      </c>
      <c r="C70" s="85">
        <v>0.2</v>
      </c>
      <c r="D70" s="86">
        <f t="shared" si="6"/>
        <v>1.8214999999999999</v>
      </c>
      <c r="E70" s="86">
        <f t="shared" si="6"/>
        <v>-1.808000000892207E-2</v>
      </c>
      <c r="F70" s="87">
        <f t="shared" si="7"/>
        <v>0.36430000000000001</v>
      </c>
      <c r="G70" s="87">
        <f t="shared" si="7"/>
        <v>-3.6160000017844141E-3</v>
      </c>
      <c r="H70" s="87">
        <f t="shared" si="8"/>
        <v>0.66357244999999998</v>
      </c>
      <c r="I70" s="87">
        <f t="shared" si="9"/>
        <v>1.2086972176749999</v>
      </c>
      <c r="J70" s="87">
        <f t="shared" si="10"/>
        <v>2.2016419819950124</v>
      </c>
      <c r="K70" s="87">
        <f t="shared" si="11"/>
        <v>-6.5865440032503095E-3</v>
      </c>
      <c r="L70" s="87">
        <f t="shared" si="12"/>
        <v>-1.1997389901920438E-2</v>
      </c>
      <c r="M70" s="87">
        <f t="shared" ca="1" si="4"/>
        <v>-1.5268214154584694E-2</v>
      </c>
      <c r="N70" s="87">
        <f t="shared" ca="1" si="13"/>
        <v>1.5812279381303534E-6</v>
      </c>
      <c r="O70" s="110">
        <f t="shared" ca="1" si="14"/>
        <v>39555.604683121164</v>
      </c>
      <c r="P70" s="87">
        <f t="shared" ca="1" si="15"/>
        <v>379209.92627005797</v>
      </c>
      <c r="Q70" s="87">
        <f t="shared" ca="1" si="16"/>
        <v>45633.089443836034</v>
      </c>
      <c r="R70" s="28">
        <f t="shared" ca="1" si="5"/>
        <v>-2.8117858543373758E-3</v>
      </c>
    </row>
    <row r="71" spans="1:18">
      <c r="A71" s="85">
        <v>18251</v>
      </c>
      <c r="B71" s="85">
        <v>-1.495200000499608E-2</v>
      </c>
      <c r="C71" s="85">
        <v>0.2</v>
      </c>
      <c r="D71" s="86">
        <f t="shared" si="6"/>
        <v>1.8250999999999999</v>
      </c>
      <c r="E71" s="86">
        <f t="shared" si="6"/>
        <v>-1.495200000499608E-2</v>
      </c>
      <c r="F71" s="87">
        <f t="shared" si="7"/>
        <v>0.36502000000000001</v>
      </c>
      <c r="G71" s="87">
        <f t="shared" si="7"/>
        <v>-2.9904000009992162E-3</v>
      </c>
      <c r="H71" s="87">
        <f t="shared" si="8"/>
        <v>0.66619800200000001</v>
      </c>
      <c r="I71" s="87">
        <f t="shared" si="9"/>
        <v>1.2158779734501999</v>
      </c>
      <c r="J71" s="87">
        <f t="shared" si="10"/>
        <v>2.2190988893439596</v>
      </c>
      <c r="K71" s="87">
        <f t="shared" si="11"/>
        <v>-5.4577790418236689E-3</v>
      </c>
      <c r="L71" s="87">
        <f t="shared" si="12"/>
        <v>-9.9609925292323785E-3</v>
      </c>
      <c r="M71" s="87">
        <f t="shared" ca="1" si="4"/>
        <v>-1.5153044806895194E-2</v>
      </c>
      <c r="N71" s="87">
        <f t="shared" ca="1" si="13"/>
        <v>8.0838024741307979E-9</v>
      </c>
      <c r="O71" s="110">
        <f t="shared" ca="1" si="14"/>
        <v>39142.562217705687</v>
      </c>
      <c r="P71" s="87">
        <f t="shared" ca="1" si="15"/>
        <v>372868.96780355624</v>
      </c>
      <c r="Q71" s="87">
        <f t="shared" ca="1" si="16"/>
        <v>44635.612224263903</v>
      </c>
      <c r="R71" s="28">
        <f t="shared" ca="1" si="5"/>
        <v>2.01044801899114E-4</v>
      </c>
    </row>
    <row r="72" spans="1:18">
      <c r="A72" s="85">
        <v>18267.5</v>
      </c>
      <c r="B72" s="85">
        <v>-1.3760000008915085E-2</v>
      </c>
      <c r="C72" s="85">
        <v>1</v>
      </c>
      <c r="D72" s="86">
        <f t="shared" si="6"/>
        <v>1.8267500000000001</v>
      </c>
      <c r="E72" s="86">
        <f t="shared" si="6"/>
        <v>-1.3760000008915085E-2</v>
      </c>
      <c r="F72" s="87">
        <f t="shared" si="7"/>
        <v>1.8267500000000001</v>
      </c>
      <c r="G72" s="87">
        <f t="shared" si="7"/>
        <v>-1.3760000008915085E-2</v>
      </c>
      <c r="H72" s="87">
        <f t="shared" si="8"/>
        <v>3.3370155625000004</v>
      </c>
      <c r="I72" s="87">
        <f t="shared" si="9"/>
        <v>6.0958931787968762</v>
      </c>
      <c r="J72" s="87">
        <f t="shared" si="10"/>
        <v>11.135672864367194</v>
      </c>
      <c r="K72" s="87">
        <f t="shared" si="11"/>
        <v>-2.5136080016285634E-2</v>
      </c>
      <c r="L72" s="87">
        <f t="shared" si="12"/>
        <v>-4.5917334169749788E-2</v>
      </c>
      <c r="M72" s="87">
        <f t="shared" ca="1" si="4"/>
        <v>-1.5100032554150947E-2</v>
      </c>
      <c r="N72" s="87">
        <f t="shared" ca="1" si="13"/>
        <v>1.7956872222913008E-6</v>
      </c>
      <c r="O72" s="110">
        <f t="shared" ca="1" si="14"/>
        <v>973782.91828470374</v>
      </c>
      <c r="P72" s="87">
        <f t="shared" ca="1" si="15"/>
        <v>9249056.1634239201</v>
      </c>
      <c r="Q72" s="87">
        <f t="shared" ca="1" si="16"/>
        <v>1104493.2996722439</v>
      </c>
      <c r="R72" s="28">
        <f t="shared" ca="1" si="5"/>
        <v>1.3400325452358613E-3</v>
      </c>
    </row>
    <row r="73" spans="1:18">
      <c r="A73" s="85">
        <v>19041.5</v>
      </c>
      <c r="B73" s="85">
        <v>-1.1208000003534835E-2</v>
      </c>
      <c r="C73" s="85">
        <v>1</v>
      </c>
      <c r="D73" s="86">
        <f t="shared" si="6"/>
        <v>1.90415</v>
      </c>
      <c r="E73" s="86">
        <f t="shared" si="6"/>
        <v>-1.1208000003534835E-2</v>
      </c>
      <c r="F73" s="87">
        <f t="shared" si="7"/>
        <v>1.90415</v>
      </c>
      <c r="G73" s="87">
        <f t="shared" si="7"/>
        <v>-1.1208000003534835E-2</v>
      </c>
      <c r="H73" s="87">
        <f t="shared" si="8"/>
        <v>3.6257872225000001</v>
      </c>
      <c r="I73" s="87">
        <f t="shared" si="9"/>
        <v>6.9040427397233755</v>
      </c>
      <c r="J73" s="87">
        <f t="shared" si="10"/>
        <v>13.146332982844266</v>
      </c>
      <c r="K73" s="87">
        <f t="shared" si="11"/>
        <v>-2.1341713206730856E-2</v>
      </c>
      <c r="L73" s="87">
        <f t="shared" si="12"/>
        <v>-4.0637823202596561E-2</v>
      </c>
      <c r="M73" s="87">
        <f t="shared" ca="1" si="4"/>
        <v>-1.2453435245446759E-2</v>
      </c>
      <c r="N73" s="87">
        <f t="shared" ca="1" si="13"/>
        <v>1.5511089417962129E-6</v>
      </c>
      <c r="O73" s="110">
        <f t="shared" ca="1" si="14"/>
        <v>721677.78172335564</v>
      </c>
      <c r="P73" s="87">
        <f t="shared" ca="1" si="15"/>
        <v>5898678.6312498413</v>
      </c>
      <c r="Q73" s="87">
        <f t="shared" ca="1" si="16"/>
        <v>604034.73918730509</v>
      </c>
      <c r="R73" s="28">
        <f t="shared" ca="1" si="5"/>
        <v>1.2454352419119241E-3</v>
      </c>
    </row>
    <row r="74" spans="1:18">
      <c r="A74" s="85">
        <v>19284</v>
      </c>
      <c r="B74" s="85">
        <v>-1.3268000002426561E-2</v>
      </c>
      <c r="C74" s="85">
        <v>1</v>
      </c>
      <c r="D74" s="86">
        <f t="shared" si="6"/>
        <v>1.9283999999999999</v>
      </c>
      <c r="E74" s="86">
        <f t="shared" si="6"/>
        <v>-1.3268000002426561E-2</v>
      </c>
      <c r="F74" s="87">
        <f t="shared" si="7"/>
        <v>1.9283999999999999</v>
      </c>
      <c r="G74" s="87">
        <f t="shared" si="7"/>
        <v>-1.3268000002426561E-2</v>
      </c>
      <c r="H74" s="87">
        <f t="shared" si="8"/>
        <v>3.7187265599999995</v>
      </c>
      <c r="I74" s="87">
        <f t="shared" si="9"/>
        <v>7.1711922983039988</v>
      </c>
      <c r="J74" s="87">
        <f t="shared" si="10"/>
        <v>13.82892722804943</v>
      </c>
      <c r="K74" s="87">
        <f t="shared" si="11"/>
        <v>-2.558601120467938E-2</v>
      </c>
      <c r="L74" s="87">
        <f t="shared" si="12"/>
        <v>-4.9340064007103716E-2</v>
      </c>
      <c r="M74" s="87">
        <f t="shared" ca="1" si="4"/>
        <v>-1.1559839758408436E-2</v>
      </c>
      <c r="N74" s="87">
        <f t="shared" ca="1" si="13"/>
        <v>2.9178114192440618E-6</v>
      </c>
      <c r="O74" s="110">
        <f t="shared" ca="1" si="14"/>
        <v>635079.73171998747</v>
      </c>
      <c r="P74" s="87">
        <f t="shared" ca="1" si="15"/>
        <v>4907972.5355179869</v>
      </c>
      <c r="Q74" s="87">
        <f t="shared" ca="1" si="16"/>
        <v>466966.55983872473</v>
      </c>
      <c r="R74" s="28">
        <f t="shared" ca="1" si="5"/>
        <v>-1.7081602440181254E-3</v>
      </c>
    </row>
    <row r="75" spans="1:18">
      <c r="A75" s="85">
        <v>19312</v>
      </c>
      <c r="B75" s="85">
        <v>-6.6240000014659017E-3</v>
      </c>
      <c r="C75" s="85">
        <v>0.1</v>
      </c>
      <c r="D75" s="86">
        <f t="shared" si="6"/>
        <v>1.9312</v>
      </c>
      <c r="E75" s="86">
        <f t="shared" si="6"/>
        <v>-6.6240000014659017E-3</v>
      </c>
      <c r="F75" s="87">
        <f t="shared" si="7"/>
        <v>0.19312000000000001</v>
      </c>
      <c r="G75" s="87">
        <f t="shared" si="7"/>
        <v>-6.6240000014659026E-4</v>
      </c>
      <c r="H75" s="87">
        <f t="shared" si="8"/>
        <v>0.37295334400000002</v>
      </c>
      <c r="I75" s="87">
        <f t="shared" si="9"/>
        <v>0.72024749793280007</v>
      </c>
      <c r="J75" s="87">
        <f t="shared" si="10"/>
        <v>1.3909419680078234</v>
      </c>
      <c r="K75" s="87">
        <f t="shared" si="11"/>
        <v>-1.2792268802830952E-3</v>
      </c>
      <c r="L75" s="87">
        <f t="shared" si="12"/>
        <v>-2.4704429512027136E-3</v>
      </c>
      <c r="M75" s="87">
        <f t="shared" ca="1" si="4"/>
        <v>-1.1454683068562066E-2</v>
      </c>
      <c r="N75" s="87">
        <f t="shared" ca="1" si="13"/>
        <v>2.3335498894729605E-6</v>
      </c>
      <c r="O75" s="110">
        <f t="shared" ca="1" si="14"/>
        <v>6249.7141101200059</v>
      </c>
      <c r="P75" s="87">
        <f t="shared" ca="1" si="15"/>
        <v>47965.593469070569</v>
      </c>
      <c r="Q75" s="87">
        <f t="shared" ca="1" si="16"/>
        <v>4519.4066734964954</v>
      </c>
      <c r="R75" s="28">
        <f t="shared" ca="1" si="5"/>
        <v>4.8306830670961642E-3</v>
      </c>
    </row>
    <row r="76" spans="1:18">
      <c r="A76" s="85">
        <v>19365</v>
      </c>
      <c r="B76" s="85">
        <v>-7.5800000049639493E-3</v>
      </c>
      <c r="C76" s="85">
        <v>1</v>
      </c>
      <c r="D76" s="86">
        <f t="shared" si="6"/>
        <v>1.9365000000000001</v>
      </c>
      <c r="E76" s="86">
        <f t="shared" si="6"/>
        <v>-7.5800000049639493E-3</v>
      </c>
      <c r="F76" s="87">
        <f t="shared" si="7"/>
        <v>1.9365000000000001</v>
      </c>
      <c r="G76" s="87">
        <f t="shared" si="7"/>
        <v>-7.5800000049639493E-3</v>
      </c>
      <c r="H76" s="87">
        <f t="shared" si="8"/>
        <v>3.7500322500000003</v>
      </c>
      <c r="I76" s="87">
        <f t="shared" si="9"/>
        <v>7.2619374521250011</v>
      </c>
      <c r="J76" s="87">
        <f t="shared" si="10"/>
        <v>14.062741876040066</v>
      </c>
      <c r="K76" s="87">
        <f t="shared" si="11"/>
        <v>-1.4678670009612689E-2</v>
      </c>
      <c r="L76" s="87">
        <f t="shared" si="12"/>
        <v>-2.8425244473614972E-2</v>
      </c>
      <c r="M76" s="87">
        <f t="shared" ca="1" si="4"/>
        <v>-1.1254514961011236E-2</v>
      </c>
      <c r="N76" s="87">
        <f t="shared" ca="1" si="13"/>
        <v>1.3502060162215193E-5</v>
      </c>
      <c r="O76" s="110">
        <f t="shared" ca="1" si="14"/>
        <v>605799.97262580437</v>
      </c>
      <c r="P76" s="87">
        <f t="shared" ca="1" si="15"/>
        <v>4587573.8645187691</v>
      </c>
      <c r="Q76" s="87">
        <f t="shared" ca="1" si="16"/>
        <v>423988.30228404392</v>
      </c>
      <c r="R76" s="28">
        <f t="shared" ca="1" si="5"/>
        <v>3.6745149560472867E-3</v>
      </c>
    </row>
    <row r="77" spans="1:18">
      <c r="A77" s="85">
        <v>19451.5</v>
      </c>
      <c r="B77" s="85">
        <v>-3.7280000033206306E-3</v>
      </c>
      <c r="C77" s="85">
        <v>1</v>
      </c>
      <c r="D77" s="86">
        <f t="shared" si="6"/>
        <v>1.9451499999999999</v>
      </c>
      <c r="E77" s="86">
        <f t="shared" si="6"/>
        <v>-3.7280000033206306E-3</v>
      </c>
      <c r="F77" s="87">
        <f t="shared" si="7"/>
        <v>1.9451499999999999</v>
      </c>
      <c r="G77" s="87">
        <f t="shared" si="7"/>
        <v>-3.7280000033206306E-3</v>
      </c>
      <c r="H77" s="87">
        <f t="shared" si="8"/>
        <v>3.7836085224999998</v>
      </c>
      <c r="I77" s="87">
        <f t="shared" si="9"/>
        <v>7.3596861175408748</v>
      </c>
      <c r="J77" s="87">
        <f t="shared" si="10"/>
        <v>14.315693451534631</v>
      </c>
      <c r="K77" s="87">
        <f t="shared" si="11"/>
        <v>-7.2515192064591246E-3</v>
      </c>
      <c r="L77" s="87">
        <f t="shared" si="12"/>
        <v>-1.4105292584443966E-2</v>
      </c>
      <c r="M77" s="87">
        <f t="shared" ca="1" si="4"/>
        <v>-1.0924673148893199E-2</v>
      </c>
      <c r="N77" s="87">
        <f t="shared" ca="1" si="13"/>
        <v>5.1792104364205369E-5</v>
      </c>
      <c r="O77" s="110">
        <f t="shared" ca="1" si="14"/>
        <v>574440.81730609201</v>
      </c>
      <c r="P77" s="87">
        <f t="shared" ca="1" si="15"/>
        <v>4252165.549313847</v>
      </c>
      <c r="Q77" s="87">
        <f t="shared" ca="1" si="16"/>
        <v>379796.74907639448</v>
      </c>
      <c r="R77" s="28">
        <f t="shared" ca="1" si="5"/>
        <v>7.1966731455725685E-3</v>
      </c>
    </row>
    <row r="78" spans="1:18">
      <c r="A78" s="85">
        <v>19493.5</v>
      </c>
      <c r="B78" s="85">
        <v>-1.0312000005797017E-2</v>
      </c>
      <c r="C78" s="85">
        <v>1</v>
      </c>
      <c r="D78" s="86">
        <f t="shared" si="6"/>
        <v>1.9493499999999999</v>
      </c>
      <c r="E78" s="86">
        <f t="shared" si="6"/>
        <v>-1.0312000005797017E-2</v>
      </c>
      <c r="F78" s="87">
        <f t="shared" si="7"/>
        <v>1.9493499999999999</v>
      </c>
      <c r="G78" s="87">
        <f t="shared" si="7"/>
        <v>-1.0312000005797017E-2</v>
      </c>
      <c r="H78" s="87">
        <f t="shared" si="8"/>
        <v>3.7999654224999997</v>
      </c>
      <c r="I78" s="87">
        <f t="shared" si="9"/>
        <v>7.4074625963503742</v>
      </c>
      <c r="J78" s="87">
        <f t="shared" si="10"/>
        <v>14.439737212195601</v>
      </c>
      <c r="K78" s="87">
        <f t="shared" si="11"/>
        <v>-2.0101697211300416E-2</v>
      </c>
      <c r="L78" s="87">
        <f t="shared" si="12"/>
        <v>-3.9185243458848468E-2</v>
      </c>
      <c r="M78" s="87">
        <f t="shared" ca="1" si="4"/>
        <v>-1.0763108814718148E-2</v>
      </c>
      <c r="N78" s="87">
        <f t="shared" ca="1" si="13"/>
        <v>2.0349915748624072E-7</v>
      </c>
      <c r="O78" s="110">
        <f t="shared" ca="1" si="14"/>
        <v>559201.09229702875</v>
      </c>
      <c r="P78" s="87">
        <f t="shared" ca="1" si="15"/>
        <v>4092002.0548831387</v>
      </c>
      <c r="Q78" s="87">
        <f t="shared" ca="1" si="16"/>
        <v>359004.5034622848</v>
      </c>
      <c r="R78" s="28">
        <f t="shared" ca="1" si="5"/>
        <v>4.5110880892113014E-4</v>
      </c>
    </row>
    <row r="79" spans="1:18">
      <c r="A79" s="85">
        <v>19524</v>
      </c>
      <c r="B79" s="85">
        <v>-9.4480000043404289E-3</v>
      </c>
      <c r="C79" s="85">
        <v>1</v>
      </c>
      <c r="D79" s="86">
        <f t="shared" si="6"/>
        <v>1.9523999999999999</v>
      </c>
      <c r="E79" s="86">
        <f t="shared" si="6"/>
        <v>-9.4480000043404289E-3</v>
      </c>
      <c r="F79" s="87">
        <f t="shared" si="7"/>
        <v>1.9523999999999999</v>
      </c>
      <c r="G79" s="87">
        <f t="shared" si="7"/>
        <v>-9.4480000043404289E-3</v>
      </c>
      <c r="H79" s="87">
        <f t="shared" si="8"/>
        <v>3.8118657599999999</v>
      </c>
      <c r="I79" s="87">
        <f t="shared" si="9"/>
        <v>7.4422867098239998</v>
      </c>
      <c r="J79" s="87">
        <f t="shared" si="10"/>
        <v>14.530320572260376</v>
      </c>
      <c r="K79" s="87">
        <f t="shared" si="11"/>
        <v>-1.8446275208474253E-2</v>
      </c>
      <c r="L79" s="87">
        <f t="shared" si="12"/>
        <v>-3.6014507717025128E-2</v>
      </c>
      <c r="M79" s="87">
        <f t="shared" ca="1" si="4"/>
        <v>-1.064520466043814E-2</v>
      </c>
      <c r="N79" s="87">
        <f t="shared" ca="1" si="13"/>
        <v>1.4332989885820389E-6</v>
      </c>
      <c r="O79" s="110">
        <f t="shared" ca="1" si="14"/>
        <v>548135.25252833706</v>
      </c>
      <c r="P79" s="87">
        <f t="shared" ca="1" si="15"/>
        <v>3976853.4170071189</v>
      </c>
      <c r="Q79" s="87">
        <f t="shared" ca="1" si="16"/>
        <v>344187.16986753803</v>
      </c>
      <c r="R79" s="28">
        <f t="shared" ca="1" si="5"/>
        <v>1.1972046560977112E-3</v>
      </c>
    </row>
    <row r="80" spans="1:18">
      <c r="A80" s="85">
        <v>20162</v>
      </c>
      <c r="B80" s="85">
        <v>-7.2240000008605421E-3</v>
      </c>
      <c r="C80" s="85">
        <v>1</v>
      </c>
      <c r="D80" s="86">
        <f t="shared" si="6"/>
        <v>2.0162</v>
      </c>
      <c r="E80" s="86">
        <f t="shared" si="6"/>
        <v>-7.2240000008605421E-3</v>
      </c>
      <c r="F80" s="87">
        <f t="shared" si="7"/>
        <v>2.0162</v>
      </c>
      <c r="G80" s="87">
        <f t="shared" si="7"/>
        <v>-7.2240000008605421E-3</v>
      </c>
      <c r="H80" s="87">
        <f t="shared" si="8"/>
        <v>4.0650624400000002</v>
      </c>
      <c r="I80" s="87">
        <f t="shared" si="9"/>
        <v>8.1959788915280001</v>
      </c>
      <c r="J80" s="87">
        <f t="shared" si="10"/>
        <v>16.524732641098755</v>
      </c>
      <c r="K80" s="87">
        <f t="shared" si="11"/>
        <v>-1.4565028801735025E-2</v>
      </c>
      <c r="L80" s="87">
        <f t="shared" si="12"/>
        <v>-2.9366011070058158E-2</v>
      </c>
      <c r="M80" s="87">
        <f t="shared" ca="1" si="4"/>
        <v>-8.0674607864842235E-3</v>
      </c>
      <c r="N80" s="87">
        <f t="shared" ca="1" si="13"/>
        <v>7.1142609688491786E-7</v>
      </c>
      <c r="O80" s="110">
        <f t="shared" ca="1" si="14"/>
        <v>322890.26973778132</v>
      </c>
      <c r="P80" s="87">
        <f t="shared" ca="1" si="15"/>
        <v>1842883.5811201159</v>
      </c>
      <c r="Q80" s="87">
        <f t="shared" ca="1" si="16"/>
        <v>96921.599219040436</v>
      </c>
      <c r="R80" s="28">
        <f t="shared" ref="R80:R143" ca="1" si="17">+E80-M80</f>
        <v>8.4346078562368143E-4</v>
      </c>
    </row>
    <row r="81" spans="1:18">
      <c r="A81" s="85">
        <v>20191.5</v>
      </c>
      <c r="B81" s="85">
        <v>-8.3079999967594631E-3</v>
      </c>
      <c r="C81" s="85">
        <v>1</v>
      </c>
      <c r="D81" s="86">
        <f t="shared" ref="D81:E144" si="18">A81/A$18</f>
        <v>2.0191499999999998</v>
      </c>
      <c r="E81" s="86">
        <f t="shared" si="18"/>
        <v>-8.3079999967594631E-3</v>
      </c>
      <c r="F81" s="87">
        <f t="shared" ref="F81:G144" si="19">$C81*D81</f>
        <v>2.0191499999999998</v>
      </c>
      <c r="G81" s="87">
        <f t="shared" si="19"/>
        <v>-8.3079999967594631E-3</v>
      </c>
      <c r="H81" s="87">
        <f t="shared" ref="H81:H144" si="20">C81*D81*D81</f>
        <v>4.076966722499999</v>
      </c>
      <c r="I81" s="87">
        <f t="shared" ref="I81:I144" si="21">C81*D81*D81*D81</f>
        <v>8.2320073577358723</v>
      </c>
      <c r="J81" s="87">
        <f t="shared" ref="J81:J144" si="22">C81*D81*D81*D81*D81</f>
        <v>16.621657656372385</v>
      </c>
      <c r="K81" s="87">
        <f t="shared" ref="K81:K144" si="23">C81*E81*D81</f>
        <v>-1.6775098193456867E-2</v>
      </c>
      <c r="L81" s="87">
        <f t="shared" ref="L81:L144" si="24">C81*E81*D81*D81</f>
        <v>-3.3871439517318427E-2</v>
      </c>
      <c r="M81" s="87">
        <f t="shared" ref="M81:M144" ca="1" si="25">+E$4+E$5*D81+E$6*D81^2</f>
        <v>-7.9431262343781228E-3</v>
      </c>
      <c r="N81" s="87">
        <f t="shared" ref="N81:N144" ca="1" si="26">C81*(M81-E81)^2</f>
        <v>1.3313286247431477E-7</v>
      </c>
      <c r="O81" s="110">
        <f t="shared" ref="O81:O144" ca="1" si="27">(C81*O$1-O$2*F81+O$3*H81)^2</f>
        <v>313051.3216340681</v>
      </c>
      <c r="P81" s="87">
        <f t="shared" ref="P81:P144" ca="1" si="28">(-C81*O$2+O$4*F81-O$5*H81)^2</f>
        <v>1759279.6874484031</v>
      </c>
      <c r="Q81" s="87">
        <f t="shared" ref="Q81:Q144" ca="1" si="29">+(C81*O$3-F81*O$5+H81*O$6)^2</f>
        <v>88771.333781507594</v>
      </c>
      <c r="R81" s="28">
        <f t="shared" ca="1" si="17"/>
        <v>-3.6487376238134028E-4</v>
      </c>
    </row>
    <row r="82" spans="1:18">
      <c r="A82" s="85">
        <v>20239</v>
      </c>
      <c r="B82" s="85">
        <v>-1.0328000003937632E-2</v>
      </c>
      <c r="C82" s="85">
        <v>1</v>
      </c>
      <c r="D82" s="86">
        <f t="shared" si="18"/>
        <v>2.0238999999999998</v>
      </c>
      <c r="E82" s="86">
        <f t="shared" si="18"/>
        <v>-1.0328000003937632E-2</v>
      </c>
      <c r="F82" s="87">
        <f t="shared" si="19"/>
        <v>2.0238999999999998</v>
      </c>
      <c r="G82" s="87">
        <f t="shared" si="19"/>
        <v>-1.0328000003937632E-2</v>
      </c>
      <c r="H82" s="87">
        <f t="shared" si="20"/>
        <v>4.0961712099999996</v>
      </c>
      <c r="I82" s="87">
        <f t="shared" si="21"/>
        <v>8.2902409119189979</v>
      </c>
      <c r="J82" s="87">
        <f t="shared" si="22"/>
        <v>16.778618581632859</v>
      </c>
      <c r="K82" s="87">
        <f t="shared" si="23"/>
        <v>-2.090283920796937E-2</v>
      </c>
      <c r="L82" s="87">
        <f t="shared" si="24"/>
        <v>-4.2305256273009205E-2</v>
      </c>
      <c r="M82" s="87">
        <f t="shared" ca="1" si="25"/>
        <v>-7.7419710356837895E-3</v>
      </c>
      <c r="N82" s="87">
        <f t="shared" ca="1" si="26"/>
        <v>6.687545824648032E-6</v>
      </c>
      <c r="O82" s="110">
        <f t="shared" ca="1" si="27"/>
        <v>297373.73739194107</v>
      </c>
      <c r="P82" s="87">
        <f t="shared" ca="1" si="28"/>
        <v>1627930.1470334248</v>
      </c>
      <c r="Q82" s="87">
        <f t="shared" ca="1" si="29"/>
        <v>76333.861413875857</v>
      </c>
      <c r="R82" s="28">
        <f t="shared" ca="1" si="17"/>
        <v>-2.5860289682538423E-3</v>
      </c>
    </row>
    <row r="83" spans="1:18">
      <c r="A83" s="85">
        <v>20252.5</v>
      </c>
      <c r="B83" s="85">
        <v>-3.1800000069779344E-3</v>
      </c>
      <c r="C83" s="85">
        <v>0.5</v>
      </c>
      <c r="D83" s="86">
        <f t="shared" si="18"/>
        <v>2.0252500000000002</v>
      </c>
      <c r="E83" s="86">
        <f t="shared" si="18"/>
        <v>-3.1800000069779344E-3</v>
      </c>
      <c r="F83" s="87">
        <f t="shared" si="19"/>
        <v>1.0126250000000001</v>
      </c>
      <c r="G83" s="87">
        <f t="shared" si="19"/>
        <v>-1.5900000034889672E-3</v>
      </c>
      <c r="H83" s="87">
        <f t="shared" si="20"/>
        <v>2.0508187812500003</v>
      </c>
      <c r="I83" s="87">
        <f t="shared" si="21"/>
        <v>4.1534207367265639</v>
      </c>
      <c r="J83" s="87">
        <f t="shared" si="22"/>
        <v>8.4117153470554751</v>
      </c>
      <c r="K83" s="87">
        <f t="shared" si="23"/>
        <v>-3.2201475070660311E-3</v>
      </c>
      <c r="L83" s="87">
        <f t="shared" si="24"/>
        <v>-6.5216037386854799E-3</v>
      </c>
      <c r="M83" s="87">
        <f t="shared" ca="1" si="25"/>
        <v>-7.6845854772086691E-3</v>
      </c>
      <c r="N83" s="87">
        <f t="shared" ca="1" si="26"/>
        <v>1.0145645129306925E-5</v>
      </c>
      <c r="O83" s="110">
        <f t="shared" ca="1" si="27"/>
        <v>73239.208851204807</v>
      </c>
      <c r="P83" s="87">
        <f t="shared" ca="1" si="28"/>
        <v>397837.13383840548</v>
      </c>
      <c r="Q83" s="87">
        <f t="shared" ca="1" si="29"/>
        <v>18238.91142644942</v>
      </c>
      <c r="R83" s="28">
        <f t="shared" ca="1" si="17"/>
        <v>4.5045854702307347E-3</v>
      </c>
    </row>
    <row r="84" spans="1:18">
      <c r="A84" s="85">
        <v>20264</v>
      </c>
      <c r="B84" s="85">
        <v>-7.1280000047408976E-3</v>
      </c>
      <c r="C84" s="85">
        <v>0.2</v>
      </c>
      <c r="D84" s="86">
        <f t="shared" si="18"/>
        <v>2.0264000000000002</v>
      </c>
      <c r="E84" s="86">
        <f t="shared" si="18"/>
        <v>-7.1280000047408976E-3</v>
      </c>
      <c r="F84" s="87">
        <f t="shared" si="19"/>
        <v>0.40528000000000008</v>
      </c>
      <c r="G84" s="87">
        <f t="shared" si="19"/>
        <v>-1.4256000009481796E-3</v>
      </c>
      <c r="H84" s="87">
        <f t="shared" si="20"/>
        <v>0.8212593920000002</v>
      </c>
      <c r="I84" s="87">
        <f t="shared" si="21"/>
        <v>1.6642000319488006</v>
      </c>
      <c r="J84" s="87">
        <f t="shared" si="22"/>
        <v>3.3723349447410498</v>
      </c>
      <c r="K84" s="87">
        <f t="shared" si="23"/>
        <v>-2.8888358419213917E-3</v>
      </c>
      <c r="L84" s="87">
        <f t="shared" si="24"/>
        <v>-5.8539369500695089E-3</v>
      </c>
      <c r="M84" s="87">
        <f t="shared" ca="1" si="25"/>
        <v>-7.6356263755991416E-3</v>
      </c>
      <c r="N84" s="87">
        <f t="shared" ca="1" si="26"/>
        <v>5.1536906478142307E-8</v>
      </c>
      <c r="O84" s="110">
        <f t="shared" ca="1" si="27"/>
        <v>11568.333334051369</v>
      </c>
      <c r="P84" s="87">
        <f t="shared" ca="1" si="28"/>
        <v>62418.075356512476</v>
      </c>
      <c r="Q84" s="87">
        <f t="shared" ca="1" si="29"/>
        <v>2805.328764019047</v>
      </c>
      <c r="R84" s="28">
        <f t="shared" ca="1" si="17"/>
        <v>5.0762637085824402E-4</v>
      </c>
    </row>
    <row r="85" spans="1:18">
      <c r="A85" s="85">
        <v>20289</v>
      </c>
      <c r="B85" s="85">
        <v>-8.828000005451031E-3</v>
      </c>
      <c r="C85" s="85">
        <v>1</v>
      </c>
      <c r="D85" s="86">
        <f t="shared" si="18"/>
        <v>2.0289000000000001</v>
      </c>
      <c r="E85" s="86">
        <f t="shared" si="18"/>
        <v>-8.828000005451031E-3</v>
      </c>
      <c r="F85" s="87">
        <f t="shared" si="19"/>
        <v>2.0289000000000001</v>
      </c>
      <c r="G85" s="87">
        <f t="shared" si="19"/>
        <v>-8.828000005451031E-3</v>
      </c>
      <c r="H85" s="87">
        <f t="shared" si="20"/>
        <v>4.1164352100000006</v>
      </c>
      <c r="I85" s="87">
        <f t="shared" si="21"/>
        <v>8.3518353975690012</v>
      </c>
      <c r="J85" s="87">
        <f t="shared" si="22"/>
        <v>16.945038838127747</v>
      </c>
      <c r="K85" s="87">
        <f t="shared" si="23"/>
        <v>-1.7911129211059598E-2</v>
      </c>
      <c r="L85" s="87">
        <f t="shared" si="24"/>
        <v>-3.6339890056318824E-2</v>
      </c>
      <c r="M85" s="87">
        <f t="shared" ca="1" si="25"/>
        <v>-7.5289551618061834E-3</v>
      </c>
      <c r="N85" s="87">
        <f t="shared" ca="1" si="26"/>
        <v>1.6875175058002666E-6</v>
      </c>
      <c r="O85" s="110">
        <f t="shared" ca="1" si="27"/>
        <v>281105.06305230036</v>
      </c>
      <c r="P85" s="87">
        <f t="shared" ca="1" si="28"/>
        <v>1494136.2942762272</v>
      </c>
      <c r="Q85" s="87">
        <f t="shared" ca="1" si="29"/>
        <v>64174.43943874431</v>
      </c>
      <c r="R85" s="28">
        <f t="shared" ca="1" si="17"/>
        <v>-1.2990448436448476E-3</v>
      </c>
    </row>
    <row r="86" spans="1:18">
      <c r="A86" s="85">
        <v>20289</v>
      </c>
      <c r="B86" s="85">
        <v>-4.5180000015534461E-3</v>
      </c>
      <c r="C86" s="85">
        <v>1</v>
      </c>
      <c r="D86" s="86">
        <f t="shared" si="18"/>
        <v>2.0289000000000001</v>
      </c>
      <c r="E86" s="86">
        <f t="shared" si="18"/>
        <v>-4.5180000015534461E-3</v>
      </c>
      <c r="F86" s="87">
        <f t="shared" si="19"/>
        <v>2.0289000000000001</v>
      </c>
      <c r="G86" s="87">
        <f t="shared" si="19"/>
        <v>-4.5180000015534461E-3</v>
      </c>
      <c r="H86" s="87">
        <f t="shared" si="20"/>
        <v>4.1164352100000006</v>
      </c>
      <c r="I86" s="87">
        <f t="shared" si="21"/>
        <v>8.3518353975690012</v>
      </c>
      <c r="J86" s="87">
        <f t="shared" si="22"/>
        <v>16.945038838127747</v>
      </c>
      <c r="K86" s="87">
        <f t="shared" si="23"/>
        <v>-9.1665702031517877E-3</v>
      </c>
      <c r="L86" s="87">
        <f t="shared" si="24"/>
        <v>-1.8598054285174664E-2</v>
      </c>
      <c r="M86" s="87">
        <f t="shared" ca="1" si="25"/>
        <v>-7.5289551618061834E-3</v>
      </c>
      <c r="N86" s="87">
        <f t="shared" ca="1" si="26"/>
        <v>9.0658509770525866E-6</v>
      </c>
      <c r="O86" s="110">
        <f t="shared" ca="1" si="27"/>
        <v>281105.06305230036</v>
      </c>
      <c r="P86" s="87">
        <f t="shared" ca="1" si="28"/>
        <v>1494136.2942762272</v>
      </c>
      <c r="Q86" s="87">
        <f t="shared" ca="1" si="29"/>
        <v>64174.43943874431</v>
      </c>
      <c r="R86" s="28">
        <f t="shared" ca="1" si="17"/>
        <v>3.0109551602527374E-3</v>
      </c>
    </row>
    <row r="87" spans="1:18">
      <c r="A87" s="85">
        <v>20322.5</v>
      </c>
      <c r="B87" s="85">
        <v>-5.8200000057695433E-3</v>
      </c>
      <c r="C87" s="85">
        <v>1</v>
      </c>
      <c r="D87" s="86">
        <f t="shared" si="18"/>
        <v>2.0322499999999999</v>
      </c>
      <c r="E87" s="86">
        <f t="shared" si="18"/>
        <v>-5.8200000057695433E-3</v>
      </c>
      <c r="F87" s="87">
        <f t="shared" si="19"/>
        <v>2.0322499999999999</v>
      </c>
      <c r="G87" s="87">
        <f t="shared" si="19"/>
        <v>-5.8200000057695433E-3</v>
      </c>
      <c r="H87" s="87">
        <f t="shared" si="20"/>
        <v>4.1300400624999991</v>
      </c>
      <c r="I87" s="87">
        <f t="shared" si="21"/>
        <v>8.3932739170156232</v>
      </c>
      <c r="J87" s="87">
        <f t="shared" si="22"/>
        <v>17.057230917854998</v>
      </c>
      <c r="K87" s="87">
        <f t="shared" si="23"/>
        <v>-1.1827695011725153E-2</v>
      </c>
      <c r="L87" s="87">
        <f t="shared" si="24"/>
        <v>-2.4036833187578439E-2</v>
      </c>
      <c r="M87" s="87">
        <f t="shared" ca="1" si="25"/>
        <v>-7.3855037644196819E-3</v>
      </c>
      <c r="N87" s="87">
        <f t="shared" ca="1" si="26"/>
        <v>2.4508020183477115E-6</v>
      </c>
      <c r="O87" s="110">
        <f t="shared" ca="1" si="27"/>
        <v>270347.95811771776</v>
      </c>
      <c r="P87" s="87">
        <f t="shared" ca="1" si="28"/>
        <v>1407126.7803185382</v>
      </c>
      <c r="Q87" s="87">
        <f t="shared" ca="1" si="29"/>
        <v>56573.802403861344</v>
      </c>
      <c r="R87" s="28">
        <f t="shared" ca="1" si="17"/>
        <v>1.5655037586501386E-3</v>
      </c>
    </row>
    <row r="88" spans="1:18">
      <c r="A88" s="85">
        <v>20574</v>
      </c>
      <c r="B88" s="85">
        <v>-1.7448000005970243E-2</v>
      </c>
      <c r="C88" s="85">
        <v>1</v>
      </c>
      <c r="D88" s="86">
        <f t="shared" si="18"/>
        <v>2.0573999999999999</v>
      </c>
      <c r="E88" s="86">
        <f t="shared" si="18"/>
        <v>-1.7448000005970243E-2</v>
      </c>
      <c r="F88" s="87">
        <f t="shared" si="19"/>
        <v>2.0573999999999999</v>
      </c>
      <c r="G88" s="87">
        <f t="shared" si="19"/>
        <v>-1.7448000005970243E-2</v>
      </c>
      <c r="H88" s="87">
        <f t="shared" si="20"/>
        <v>4.2328947599999998</v>
      </c>
      <c r="I88" s="87">
        <f t="shared" si="21"/>
        <v>8.7087576792239982</v>
      </c>
      <c r="J88" s="87">
        <f t="shared" si="22"/>
        <v>17.917398049235452</v>
      </c>
      <c r="K88" s="87">
        <f t="shared" si="23"/>
        <v>-3.5897515212283175E-2</v>
      </c>
      <c r="L88" s="87">
        <f t="shared" si="24"/>
        <v>-7.38555477977514E-2</v>
      </c>
      <c r="M88" s="87">
        <f t="shared" ca="1" si="25"/>
        <v>-6.2898225084608017E-3</v>
      </c>
      <c r="N88" s="87">
        <f t="shared" ca="1" si="26"/>
        <v>1.2450492506592607E-4</v>
      </c>
      <c r="O88" s="110">
        <f t="shared" ca="1" si="27"/>
        <v>193829.52200576838</v>
      </c>
      <c r="P88" s="87">
        <f t="shared" ca="1" si="28"/>
        <v>825895.69020124956</v>
      </c>
      <c r="Q88" s="87">
        <f t="shared" ca="1" si="29"/>
        <v>14239.868113474926</v>
      </c>
      <c r="R88" s="28">
        <f t="shared" ca="1" si="17"/>
        <v>-1.1158177497509442E-2</v>
      </c>
    </row>
    <row r="89" spans="1:18">
      <c r="A89" s="85">
        <v>20615.5</v>
      </c>
      <c r="B89" s="85">
        <v>-5.7560000059311278E-3</v>
      </c>
      <c r="C89" s="85">
        <v>1</v>
      </c>
      <c r="D89" s="86">
        <f t="shared" si="18"/>
        <v>2.06155</v>
      </c>
      <c r="E89" s="86">
        <f t="shared" si="18"/>
        <v>-5.7560000059311278E-3</v>
      </c>
      <c r="F89" s="87">
        <f t="shared" si="19"/>
        <v>2.06155</v>
      </c>
      <c r="G89" s="87">
        <f t="shared" si="19"/>
        <v>-5.7560000059311278E-3</v>
      </c>
      <c r="H89" s="87">
        <f t="shared" si="20"/>
        <v>4.2499884024999997</v>
      </c>
      <c r="I89" s="87">
        <f t="shared" si="21"/>
        <v>8.761563591173875</v>
      </c>
      <c r="J89" s="87">
        <f t="shared" si="22"/>
        <v>18.0624014213845</v>
      </c>
      <c r="K89" s="87">
        <f t="shared" si="23"/>
        <v>-1.1866281812227316E-2</v>
      </c>
      <c r="L89" s="87">
        <f t="shared" si="24"/>
        <v>-2.4462933269997222E-2</v>
      </c>
      <c r="M89" s="87">
        <f t="shared" ca="1" si="25"/>
        <v>-6.1058476259105848E-3</v>
      </c>
      <c r="N89" s="87">
        <f t="shared" ca="1" si="26"/>
        <v>1.2239335720529056E-7</v>
      </c>
      <c r="O89" s="110">
        <f t="shared" ca="1" si="27"/>
        <v>182020.38703164115</v>
      </c>
      <c r="P89" s="87">
        <f t="shared" ca="1" si="28"/>
        <v>742960.66536828037</v>
      </c>
      <c r="Q89" s="87">
        <f t="shared" ca="1" si="29"/>
        <v>9875.4257719920715</v>
      </c>
      <c r="R89" s="28">
        <f t="shared" ca="1" si="17"/>
        <v>3.4984761997945701E-4</v>
      </c>
    </row>
    <row r="90" spans="1:18">
      <c r="A90" s="85">
        <v>21216</v>
      </c>
      <c r="B90" s="85">
        <v>-3.7920000031590462E-3</v>
      </c>
      <c r="C90" s="85">
        <v>1</v>
      </c>
      <c r="D90" s="86">
        <f t="shared" si="18"/>
        <v>2.1215999999999999</v>
      </c>
      <c r="E90" s="86">
        <f t="shared" si="18"/>
        <v>-3.7920000031590462E-3</v>
      </c>
      <c r="F90" s="87">
        <f t="shared" si="19"/>
        <v>2.1215999999999999</v>
      </c>
      <c r="G90" s="87">
        <f t="shared" si="19"/>
        <v>-3.7920000031590462E-3</v>
      </c>
      <c r="H90" s="87">
        <f t="shared" si="20"/>
        <v>4.5011865599999998</v>
      </c>
      <c r="I90" s="87">
        <f t="shared" si="21"/>
        <v>9.5497174056959988</v>
      </c>
      <c r="J90" s="87">
        <f t="shared" si="22"/>
        <v>20.260680447924631</v>
      </c>
      <c r="K90" s="87">
        <f t="shared" si="23"/>
        <v>-8.0451072067022327E-3</v>
      </c>
      <c r="L90" s="87">
        <f t="shared" si="24"/>
        <v>-1.7068499449739455E-2</v>
      </c>
      <c r="M90" s="87">
        <f t="shared" ca="1" si="25"/>
        <v>-3.3430385913027771E-3</v>
      </c>
      <c r="N90" s="87">
        <f t="shared" ca="1" si="26"/>
        <v>2.0156634933597442E-7</v>
      </c>
      <c r="O90" s="110">
        <f t="shared" ca="1" si="27"/>
        <v>46026.100474748848</v>
      </c>
      <c r="P90" s="87">
        <f t="shared" ca="1" si="28"/>
        <v>22719.910361603008</v>
      </c>
      <c r="Q90" s="87">
        <f t="shared" ca="1" si="29"/>
        <v>40810.771691557406</v>
      </c>
      <c r="R90" s="28">
        <f t="shared" ca="1" si="17"/>
        <v>-4.4896141185626903E-4</v>
      </c>
    </row>
    <row r="91" spans="1:18">
      <c r="A91" s="85">
        <v>21291.5</v>
      </c>
      <c r="B91" s="85">
        <v>-3.6800000816583633E-4</v>
      </c>
      <c r="C91" s="85">
        <v>1</v>
      </c>
      <c r="D91" s="86">
        <f t="shared" si="18"/>
        <v>2.1291500000000001</v>
      </c>
      <c r="E91" s="86">
        <f t="shared" si="18"/>
        <v>-3.6800000816583633E-4</v>
      </c>
      <c r="F91" s="87">
        <f t="shared" si="19"/>
        <v>2.1291500000000001</v>
      </c>
      <c r="G91" s="87">
        <f t="shared" si="19"/>
        <v>-3.6800000816583633E-4</v>
      </c>
      <c r="H91" s="87">
        <f t="shared" si="20"/>
        <v>4.5332797225000006</v>
      </c>
      <c r="I91" s="87">
        <f t="shared" si="21"/>
        <v>9.6520325211608764</v>
      </c>
      <c r="J91" s="87">
        <f t="shared" si="22"/>
        <v>20.550625042429679</v>
      </c>
      <c r="K91" s="87">
        <f t="shared" si="23"/>
        <v>-7.8352721738629051E-4</v>
      </c>
      <c r="L91" s="87">
        <f t="shared" si="24"/>
        <v>-1.6682469748980206E-3</v>
      </c>
      <c r="M91" s="87">
        <f t="shared" ca="1" si="25"/>
        <v>-2.9823412725817899E-3</v>
      </c>
      <c r="N91" s="87">
        <f t="shared" ca="1" si="26"/>
        <v>6.8347802468280068E-6</v>
      </c>
      <c r="O91" s="110">
        <f t="shared" ca="1" si="27"/>
        <v>34553.376082936426</v>
      </c>
      <c r="P91" s="87">
        <f t="shared" ca="1" si="28"/>
        <v>3234.773935447964</v>
      </c>
      <c r="Q91" s="87">
        <f t="shared" ca="1" si="29"/>
        <v>58362.352707396829</v>
      </c>
      <c r="R91" s="28">
        <f t="shared" ca="1" si="17"/>
        <v>2.6143412644159536E-3</v>
      </c>
    </row>
    <row r="92" spans="1:18">
      <c r="A92" s="85">
        <v>21291.5</v>
      </c>
      <c r="B92" s="85">
        <v>5.3199999092612416E-4</v>
      </c>
      <c r="C92" s="85">
        <v>1</v>
      </c>
      <c r="D92" s="86">
        <f t="shared" si="18"/>
        <v>2.1291500000000001</v>
      </c>
      <c r="E92" s="86">
        <f t="shared" si="18"/>
        <v>5.3199999092612416E-4</v>
      </c>
      <c r="F92" s="87">
        <f t="shared" si="19"/>
        <v>2.1291500000000001</v>
      </c>
      <c r="G92" s="87">
        <f t="shared" si="19"/>
        <v>5.3199999092612416E-4</v>
      </c>
      <c r="H92" s="87">
        <f t="shared" si="20"/>
        <v>4.5332797225000006</v>
      </c>
      <c r="I92" s="87">
        <f t="shared" si="21"/>
        <v>9.6520325211608764</v>
      </c>
      <c r="J92" s="87">
        <f t="shared" si="22"/>
        <v>20.550625042429679</v>
      </c>
      <c r="K92" s="87">
        <f t="shared" si="23"/>
        <v>1.1327077806803573E-3</v>
      </c>
      <c r="L92" s="87">
        <f t="shared" si="24"/>
        <v>2.411704771235583E-3</v>
      </c>
      <c r="M92" s="87">
        <f t="shared" ca="1" si="25"/>
        <v>-2.9823412725817899E-3</v>
      </c>
      <c r="N92" s="87">
        <f t="shared" ca="1" si="26"/>
        <v>1.2350594516394402E-5</v>
      </c>
      <c r="O92" s="110">
        <f t="shared" ca="1" si="27"/>
        <v>34553.376082936426</v>
      </c>
      <c r="P92" s="87">
        <f t="shared" ca="1" si="28"/>
        <v>3234.773935447964</v>
      </c>
      <c r="Q92" s="87">
        <f t="shared" ca="1" si="29"/>
        <v>58362.352707396829</v>
      </c>
      <c r="R92" s="28">
        <f t="shared" ca="1" si="17"/>
        <v>3.5143412635079141E-3</v>
      </c>
    </row>
    <row r="93" spans="1:18">
      <c r="A93" s="85">
        <v>21314</v>
      </c>
      <c r="B93" s="85">
        <v>-5.0279999995836988E-3</v>
      </c>
      <c r="C93" s="85">
        <v>0.2</v>
      </c>
      <c r="D93" s="86">
        <f t="shared" si="18"/>
        <v>2.1314000000000002</v>
      </c>
      <c r="E93" s="86">
        <f t="shared" si="18"/>
        <v>-5.0279999995836988E-3</v>
      </c>
      <c r="F93" s="87">
        <f t="shared" si="19"/>
        <v>0.42628000000000005</v>
      </c>
      <c r="G93" s="87">
        <f t="shared" si="19"/>
        <v>-1.0055999999167397E-3</v>
      </c>
      <c r="H93" s="87">
        <f t="shared" si="20"/>
        <v>0.9085731920000002</v>
      </c>
      <c r="I93" s="87">
        <f t="shared" si="21"/>
        <v>1.9365329014288006</v>
      </c>
      <c r="J93" s="87">
        <f t="shared" si="22"/>
        <v>4.1275262261053456</v>
      </c>
      <c r="K93" s="87">
        <f t="shared" si="23"/>
        <v>-2.1433358398225393E-3</v>
      </c>
      <c r="L93" s="87">
        <f t="shared" si="24"/>
        <v>-4.5683060089977603E-3</v>
      </c>
      <c r="M93" s="87">
        <f t="shared" ca="1" si="25"/>
        <v>-2.8742726534134871E-3</v>
      </c>
      <c r="N93" s="87">
        <f t="shared" ca="1" si="26"/>
        <v>9.2770829632827657E-7</v>
      </c>
      <c r="O93" s="110">
        <f t="shared" ca="1" si="27"/>
        <v>1256.8600478368867</v>
      </c>
      <c r="P93" s="87">
        <f t="shared" ca="1" si="28"/>
        <v>32.977599172841458</v>
      </c>
      <c r="Q93" s="87">
        <f t="shared" ca="1" si="29"/>
        <v>2569.4060782136321</v>
      </c>
      <c r="R93" s="28">
        <f t="shared" ca="1" si="17"/>
        <v>-2.1537273461702117E-3</v>
      </c>
    </row>
    <row r="94" spans="1:18">
      <c r="A94" s="85">
        <v>21484</v>
      </c>
      <c r="B94" s="85">
        <v>5.3199999820208177E-4</v>
      </c>
      <c r="C94" s="85">
        <v>0.5</v>
      </c>
      <c r="D94" s="86">
        <f t="shared" si="18"/>
        <v>2.1484000000000001</v>
      </c>
      <c r="E94" s="86">
        <f t="shared" si="18"/>
        <v>5.3199999820208177E-4</v>
      </c>
      <c r="F94" s="87">
        <f t="shared" si="19"/>
        <v>1.0742</v>
      </c>
      <c r="G94" s="87">
        <f t="shared" si="19"/>
        <v>2.6599999910104088E-4</v>
      </c>
      <c r="H94" s="87">
        <f t="shared" si="20"/>
        <v>2.3078112800000001</v>
      </c>
      <c r="I94" s="87">
        <f t="shared" si="21"/>
        <v>4.9581017539520005</v>
      </c>
      <c r="J94" s="87">
        <f t="shared" si="22"/>
        <v>10.651985808190478</v>
      </c>
      <c r="K94" s="87">
        <f t="shared" si="23"/>
        <v>5.7147439806867631E-4</v>
      </c>
      <c r="L94" s="87">
        <f t="shared" si="24"/>
        <v>1.2277555968107441E-3</v>
      </c>
      <c r="M94" s="87">
        <f t="shared" ca="1" si="25"/>
        <v>-2.0492050213908874E-3</v>
      </c>
      <c r="N94" s="87">
        <f t="shared" ca="1" si="26"/>
        <v>3.3313096765859703E-6</v>
      </c>
      <c r="O94" s="110">
        <f t="shared" ca="1" si="27"/>
        <v>3070.6887607371837</v>
      </c>
      <c r="P94" s="87">
        <f t="shared" ca="1" si="28"/>
        <v>8733.8873485650493</v>
      </c>
      <c r="Q94" s="87">
        <f t="shared" ca="1" si="29"/>
        <v>29610.602021976756</v>
      </c>
      <c r="R94" s="28">
        <f t="shared" ca="1" si="17"/>
        <v>2.5812050195929692E-3</v>
      </c>
    </row>
    <row r="95" spans="1:18">
      <c r="A95" s="85">
        <v>22118.5</v>
      </c>
      <c r="B95" s="85">
        <v>3.1380000000353903E-3</v>
      </c>
      <c r="C95" s="85">
        <v>1</v>
      </c>
      <c r="D95" s="86">
        <f t="shared" si="18"/>
        <v>2.2118500000000001</v>
      </c>
      <c r="E95" s="86">
        <f t="shared" si="18"/>
        <v>3.1380000000353903E-3</v>
      </c>
      <c r="F95" s="87">
        <f t="shared" si="19"/>
        <v>2.2118500000000001</v>
      </c>
      <c r="G95" s="87">
        <f t="shared" si="19"/>
        <v>3.1380000000353903E-3</v>
      </c>
      <c r="H95" s="87">
        <f t="shared" si="20"/>
        <v>4.8922804225000007</v>
      </c>
      <c r="I95" s="87">
        <f t="shared" si="21"/>
        <v>10.820990452506628</v>
      </c>
      <c r="J95" s="87">
        <f t="shared" si="22"/>
        <v>23.934407732376787</v>
      </c>
      <c r="K95" s="87">
        <f t="shared" si="23"/>
        <v>6.9407853000782779E-3</v>
      </c>
      <c r="L95" s="87">
        <f t="shared" si="24"/>
        <v>1.535197596597814E-2</v>
      </c>
      <c r="M95" s="87">
        <f t="shared" ca="1" si="25"/>
        <v>1.1635914255214985E-3</v>
      </c>
      <c r="N95" s="87">
        <f t="shared" ca="1" si="26"/>
        <v>3.898289219113978E-6</v>
      </c>
      <c r="O95" s="110">
        <f t="shared" ca="1" si="27"/>
        <v>24640.232708439009</v>
      </c>
      <c r="P95" s="87">
        <f t="shared" ca="1" si="28"/>
        <v>1073410.1213659912</v>
      </c>
      <c r="Q95" s="87">
        <f t="shared" ca="1" si="29"/>
        <v>489214.15880832076</v>
      </c>
      <c r="R95" s="28">
        <f t="shared" ca="1" si="17"/>
        <v>1.9744085745138917E-3</v>
      </c>
    </row>
    <row r="96" spans="1:18">
      <c r="A96" s="85">
        <v>22163</v>
      </c>
      <c r="B96" s="85">
        <v>5.3399999160319567E-4</v>
      </c>
      <c r="C96" s="85">
        <v>1</v>
      </c>
      <c r="D96" s="86">
        <f t="shared" si="18"/>
        <v>2.2162999999999999</v>
      </c>
      <c r="E96" s="86">
        <f t="shared" si="18"/>
        <v>5.3399999160319567E-4</v>
      </c>
      <c r="F96" s="87">
        <f t="shared" si="19"/>
        <v>2.2162999999999999</v>
      </c>
      <c r="G96" s="87">
        <f t="shared" si="19"/>
        <v>5.3399999160319567E-4</v>
      </c>
      <c r="H96" s="87">
        <f t="shared" si="20"/>
        <v>4.9119856899999998</v>
      </c>
      <c r="I96" s="87">
        <f t="shared" si="21"/>
        <v>10.886433884746999</v>
      </c>
      <c r="J96" s="87">
        <f t="shared" si="22"/>
        <v>24.127603418764775</v>
      </c>
      <c r="K96" s="87">
        <f t="shared" si="23"/>
        <v>1.1835041813901626E-3</v>
      </c>
      <c r="L96" s="87">
        <f t="shared" si="24"/>
        <v>2.6230003172150172E-3</v>
      </c>
      <c r="M96" s="87">
        <f t="shared" ca="1" si="25"/>
        <v>1.3968111619279966E-3</v>
      </c>
      <c r="N96" s="87">
        <f t="shared" ca="1" si="26"/>
        <v>7.4444311563725268E-7</v>
      </c>
      <c r="O96" s="110">
        <f t="shared" ca="1" si="27"/>
        <v>31303.763785424944</v>
      </c>
      <c r="P96" s="87">
        <f t="shared" ca="1" si="28"/>
        <v>1206119.7399751544</v>
      </c>
      <c r="Q96" s="87">
        <f t="shared" ca="1" si="29"/>
        <v>526127.08354124567</v>
      </c>
      <c r="R96" s="28">
        <f t="shared" ca="1" si="17"/>
        <v>-8.6281117032480092E-4</v>
      </c>
    </row>
    <row r="97" spans="1:18">
      <c r="A97" s="85">
        <v>22266</v>
      </c>
      <c r="B97" s="85">
        <v>1.2679999927058816E-3</v>
      </c>
      <c r="C97" s="85">
        <v>1</v>
      </c>
      <c r="D97" s="86">
        <f t="shared" si="18"/>
        <v>2.2265999999999999</v>
      </c>
      <c r="E97" s="86">
        <f t="shared" si="18"/>
        <v>1.2679999927058816E-3</v>
      </c>
      <c r="F97" s="87">
        <f t="shared" si="19"/>
        <v>2.2265999999999999</v>
      </c>
      <c r="G97" s="87">
        <f t="shared" si="19"/>
        <v>1.2679999927058816E-3</v>
      </c>
      <c r="H97" s="87">
        <f t="shared" si="20"/>
        <v>4.9577475599999996</v>
      </c>
      <c r="I97" s="87">
        <f t="shared" si="21"/>
        <v>11.038920717096</v>
      </c>
      <c r="J97" s="87">
        <f t="shared" si="22"/>
        <v>24.579260868685953</v>
      </c>
      <c r="K97" s="87">
        <f t="shared" si="23"/>
        <v>2.8233287837589158E-3</v>
      </c>
      <c r="L97" s="87">
        <f t="shared" si="24"/>
        <v>6.2864238699176017E-3</v>
      </c>
      <c r="M97" s="87">
        <f t="shared" ca="1" si="25"/>
        <v>1.9405920698535861E-3</v>
      </c>
      <c r="N97" s="87">
        <f t="shared" ca="1" si="26"/>
        <v>4.5238010224186372E-7</v>
      </c>
      <c r="O97" s="110">
        <f t="shared" ca="1" si="27"/>
        <v>50046.658494558251</v>
      </c>
      <c r="P97" s="87">
        <f t="shared" ca="1" si="28"/>
        <v>1546234.5757645254</v>
      </c>
      <c r="Q97" s="87">
        <f t="shared" ca="1" si="29"/>
        <v>617497.79201551829</v>
      </c>
      <c r="R97" s="28">
        <f t="shared" ca="1" si="17"/>
        <v>-6.7259207714770453E-4</v>
      </c>
    </row>
    <row r="98" spans="1:18">
      <c r="A98" s="85">
        <v>22275.5</v>
      </c>
      <c r="B98" s="85">
        <v>6.7239999989396892E-3</v>
      </c>
      <c r="C98" s="85">
        <v>1</v>
      </c>
      <c r="D98" s="86">
        <f t="shared" si="18"/>
        <v>2.2275499999999999</v>
      </c>
      <c r="E98" s="86">
        <f t="shared" si="18"/>
        <v>6.7239999989396892E-3</v>
      </c>
      <c r="F98" s="87">
        <f t="shared" si="19"/>
        <v>2.2275499999999999</v>
      </c>
      <c r="G98" s="87">
        <f t="shared" si="19"/>
        <v>6.7239999989396892E-3</v>
      </c>
      <c r="H98" s="87">
        <f t="shared" si="20"/>
        <v>4.9619790024999997</v>
      </c>
      <c r="I98" s="87">
        <f t="shared" si="21"/>
        <v>11.053056327018874</v>
      </c>
      <c r="J98" s="87">
        <f t="shared" si="22"/>
        <v>24.621235621250893</v>
      </c>
      <c r="K98" s="87">
        <f t="shared" si="23"/>
        <v>1.4978046197638104E-2</v>
      </c>
      <c r="L98" s="87">
        <f t="shared" si="24"/>
        <v>3.336434680754876E-2</v>
      </c>
      <c r="M98" s="87">
        <f t="shared" ca="1" si="25"/>
        <v>1.9910258230343425E-3</v>
      </c>
      <c r="N98" s="87">
        <f t="shared" ca="1" si="26"/>
        <v>2.2401044549786895E-5</v>
      </c>
      <c r="O98" s="110">
        <f t="shared" ca="1" si="27"/>
        <v>52014.802768874943</v>
      </c>
      <c r="P98" s="87">
        <f t="shared" ca="1" si="28"/>
        <v>1579963.0080133376</v>
      </c>
      <c r="Q98" s="87">
        <f t="shared" ca="1" si="29"/>
        <v>626348.92333872954</v>
      </c>
      <c r="R98" s="28">
        <f t="shared" ca="1" si="17"/>
        <v>4.7329741759053467E-3</v>
      </c>
    </row>
    <row r="99" spans="1:18">
      <c r="A99" s="85">
        <v>22277</v>
      </c>
      <c r="B99" s="85">
        <v>3.9599999581696466E-4</v>
      </c>
      <c r="C99" s="85">
        <v>0.1</v>
      </c>
      <c r="D99" s="86">
        <f t="shared" si="18"/>
        <v>2.2277</v>
      </c>
      <c r="E99" s="86">
        <f t="shared" si="18"/>
        <v>3.9599999581696466E-4</v>
      </c>
      <c r="F99" s="87">
        <f t="shared" si="19"/>
        <v>0.22277000000000002</v>
      </c>
      <c r="G99" s="87">
        <f t="shared" si="19"/>
        <v>3.9599999581696466E-5</v>
      </c>
      <c r="H99" s="87">
        <f t="shared" si="20"/>
        <v>0.49626472900000007</v>
      </c>
      <c r="I99" s="87">
        <f t="shared" si="21"/>
        <v>1.1055289367933001</v>
      </c>
      <c r="J99" s="87">
        <f t="shared" si="22"/>
        <v>2.4627868124944348</v>
      </c>
      <c r="K99" s="87">
        <f t="shared" si="23"/>
        <v>8.8216919068145221E-5</v>
      </c>
      <c r="L99" s="87">
        <f t="shared" si="24"/>
        <v>1.9652083060810711E-4</v>
      </c>
      <c r="M99" s="87">
        <f t="shared" ca="1" si="25"/>
        <v>1.9989933577297392E-3</v>
      </c>
      <c r="N99" s="87">
        <f t="shared" ca="1" si="26"/>
        <v>2.5695877183364197E-7</v>
      </c>
      <c r="O99" s="110">
        <f t="shared" ca="1" si="27"/>
        <v>523.29325649444877</v>
      </c>
      <c r="P99" s="87">
        <f t="shared" ca="1" si="28"/>
        <v>15853.254264616478</v>
      </c>
      <c r="Q99" s="87">
        <f t="shared" ca="1" si="29"/>
        <v>6277.5308490315629</v>
      </c>
      <c r="R99" s="28">
        <f t="shared" ca="1" si="17"/>
        <v>-1.6029933619127745E-3</v>
      </c>
    </row>
    <row r="100" spans="1:18">
      <c r="A100" s="85">
        <v>22305</v>
      </c>
      <c r="B100" s="85">
        <v>8.3999999333173037E-4</v>
      </c>
      <c r="C100" s="85">
        <v>0.2</v>
      </c>
      <c r="D100" s="86">
        <f t="shared" si="18"/>
        <v>2.2305000000000001</v>
      </c>
      <c r="E100" s="86">
        <f t="shared" si="18"/>
        <v>8.3999999333173037E-4</v>
      </c>
      <c r="F100" s="87">
        <f t="shared" si="19"/>
        <v>0.44610000000000005</v>
      </c>
      <c r="G100" s="87">
        <f t="shared" si="19"/>
        <v>1.6799999866634607E-4</v>
      </c>
      <c r="H100" s="87">
        <f t="shared" si="20"/>
        <v>0.99502605000000022</v>
      </c>
      <c r="I100" s="87">
        <f t="shared" si="21"/>
        <v>2.2194056045250008</v>
      </c>
      <c r="J100" s="87">
        <f t="shared" si="22"/>
        <v>4.9503842008930148</v>
      </c>
      <c r="K100" s="87">
        <f t="shared" si="23"/>
        <v>3.7472399702528496E-4</v>
      </c>
      <c r="L100" s="87">
        <f t="shared" si="24"/>
        <v>8.3582187536489813E-4</v>
      </c>
      <c r="M100" s="87">
        <f t="shared" ca="1" si="25"/>
        <v>2.1479364587340677E-3</v>
      </c>
      <c r="N100" s="87">
        <f t="shared" ca="1" si="26"/>
        <v>3.4213955950583194E-7</v>
      </c>
      <c r="O100" s="110">
        <f t="shared" ca="1" si="27"/>
        <v>2335.5984431665843</v>
      </c>
      <c r="P100" s="87">
        <f t="shared" ca="1" si="28"/>
        <v>67491.11699296908</v>
      </c>
      <c r="Q100" s="87">
        <f t="shared" ca="1" si="29"/>
        <v>26171.859041163229</v>
      </c>
      <c r="R100" s="28">
        <f t="shared" ca="1" si="17"/>
        <v>-1.3079364654023373E-3</v>
      </c>
    </row>
    <row r="101" spans="1:18">
      <c r="A101" s="85">
        <v>22355</v>
      </c>
      <c r="B101" s="85">
        <v>2.6999999972758815E-3</v>
      </c>
      <c r="C101" s="85">
        <v>1</v>
      </c>
      <c r="D101" s="86">
        <f t="shared" si="18"/>
        <v>2.2355</v>
      </c>
      <c r="E101" s="86">
        <f t="shared" si="18"/>
        <v>2.6999999972758815E-3</v>
      </c>
      <c r="F101" s="87">
        <f t="shared" si="19"/>
        <v>2.2355</v>
      </c>
      <c r="G101" s="87">
        <f t="shared" si="19"/>
        <v>2.6999999972758815E-3</v>
      </c>
      <c r="H101" s="87">
        <f t="shared" si="20"/>
        <v>4.9974602500000005</v>
      </c>
      <c r="I101" s="87">
        <f t="shared" si="21"/>
        <v>11.171822388875002</v>
      </c>
      <c r="J101" s="87">
        <f t="shared" si="22"/>
        <v>24.974608950330069</v>
      </c>
      <c r="K101" s="87">
        <f t="shared" si="23"/>
        <v>6.035849993910233E-3</v>
      </c>
      <c r="L101" s="87">
        <f t="shared" si="24"/>
        <v>1.3493142661386326E-2</v>
      </c>
      <c r="M101" s="87">
        <f t="shared" ca="1" si="25"/>
        <v>2.4149251295261243E-3</v>
      </c>
      <c r="N101" s="87">
        <f t="shared" ca="1" si="26"/>
        <v>8.1267680222541563E-8</v>
      </c>
      <c r="O101" s="110">
        <f t="shared" ca="1" si="27"/>
        <v>70118.571235296913</v>
      </c>
      <c r="P101" s="87">
        <f t="shared" ca="1" si="28"/>
        <v>1878166.6292517339</v>
      </c>
      <c r="Q101" s="87">
        <f t="shared" ca="1" si="29"/>
        <v>703276.76309782208</v>
      </c>
      <c r="R101" s="28">
        <f t="shared" ca="1" si="17"/>
        <v>2.8507486774975721E-4</v>
      </c>
    </row>
    <row r="102" spans="1:18">
      <c r="A102" s="85">
        <v>22355</v>
      </c>
      <c r="B102" s="85">
        <v>2.9999999969732016E-3</v>
      </c>
      <c r="C102" s="85">
        <v>1</v>
      </c>
      <c r="D102" s="86">
        <f t="shared" si="18"/>
        <v>2.2355</v>
      </c>
      <c r="E102" s="86">
        <f t="shared" si="18"/>
        <v>2.9999999969732016E-3</v>
      </c>
      <c r="F102" s="87">
        <f t="shared" si="19"/>
        <v>2.2355</v>
      </c>
      <c r="G102" s="87">
        <f t="shared" si="19"/>
        <v>2.9999999969732016E-3</v>
      </c>
      <c r="H102" s="87">
        <f t="shared" si="20"/>
        <v>4.9974602500000005</v>
      </c>
      <c r="I102" s="87">
        <f t="shared" si="21"/>
        <v>11.171822388875002</v>
      </c>
      <c r="J102" s="87">
        <f t="shared" si="22"/>
        <v>24.974608950330069</v>
      </c>
      <c r="K102" s="87">
        <f t="shared" si="23"/>
        <v>6.706499993233592E-3</v>
      </c>
      <c r="L102" s="87">
        <f t="shared" si="24"/>
        <v>1.4992380734873694E-2</v>
      </c>
      <c r="M102" s="87">
        <f t="shared" ca="1" si="25"/>
        <v>2.4149251295261243E-3</v>
      </c>
      <c r="N102" s="87">
        <f t="shared" ca="1" si="26"/>
        <v>3.4231260051821514E-7</v>
      </c>
      <c r="O102" s="110">
        <f t="shared" ca="1" si="27"/>
        <v>70118.571235296913</v>
      </c>
      <c r="P102" s="87">
        <f t="shared" ca="1" si="28"/>
        <v>1878166.6292517339</v>
      </c>
      <c r="Q102" s="87">
        <f t="shared" ca="1" si="29"/>
        <v>703276.76309782208</v>
      </c>
      <c r="R102" s="28">
        <f t="shared" ca="1" si="17"/>
        <v>5.8507486744707737E-4</v>
      </c>
    </row>
    <row r="103" spans="1:18">
      <c r="A103" s="85">
        <v>22355</v>
      </c>
      <c r="B103" s="85">
        <v>3.599999996367842E-3</v>
      </c>
      <c r="C103" s="85">
        <v>1</v>
      </c>
      <c r="D103" s="86">
        <f t="shared" si="18"/>
        <v>2.2355</v>
      </c>
      <c r="E103" s="86">
        <f t="shared" si="18"/>
        <v>3.599999996367842E-3</v>
      </c>
      <c r="F103" s="87">
        <f t="shared" si="19"/>
        <v>2.2355</v>
      </c>
      <c r="G103" s="87">
        <f t="shared" si="19"/>
        <v>3.599999996367842E-3</v>
      </c>
      <c r="H103" s="87">
        <f t="shared" si="20"/>
        <v>4.9974602500000005</v>
      </c>
      <c r="I103" s="87">
        <f t="shared" si="21"/>
        <v>11.171822388875002</v>
      </c>
      <c r="J103" s="87">
        <f t="shared" si="22"/>
        <v>24.974608950330069</v>
      </c>
      <c r="K103" s="87">
        <f t="shared" si="23"/>
        <v>8.0477999918803101E-3</v>
      </c>
      <c r="L103" s="87">
        <f t="shared" si="24"/>
        <v>1.7990856881848434E-2</v>
      </c>
      <c r="M103" s="87">
        <f t="shared" ca="1" si="25"/>
        <v>2.4149251295261243E-3</v>
      </c>
      <c r="N103" s="87">
        <f t="shared" ca="1" si="26"/>
        <v>1.404402440019915E-6</v>
      </c>
      <c r="O103" s="110">
        <f t="shared" ca="1" si="27"/>
        <v>70118.571235296913</v>
      </c>
      <c r="P103" s="87">
        <f t="shared" ca="1" si="28"/>
        <v>1878166.6292517339</v>
      </c>
      <c r="Q103" s="87">
        <f t="shared" ca="1" si="29"/>
        <v>703276.76309782208</v>
      </c>
      <c r="R103" s="28">
        <f t="shared" ca="1" si="17"/>
        <v>1.1850748668417177E-3</v>
      </c>
    </row>
    <row r="104" spans="1:18">
      <c r="A104" s="85">
        <v>23185</v>
      </c>
      <c r="B104" s="85">
        <v>7.149999997636769E-3</v>
      </c>
      <c r="C104" s="85">
        <v>1</v>
      </c>
      <c r="D104" s="86">
        <f t="shared" si="18"/>
        <v>2.3184999999999998</v>
      </c>
      <c r="E104" s="86">
        <f t="shared" si="18"/>
        <v>7.149999997636769E-3</v>
      </c>
      <c r="F104" s="87">
        <f t="shared" si="19"/>
        <v>2.3184999999999998</v>
      </c>
      <c r="G104" s="87">
        <f t="shared" si="19"/>
        <v>7.149999997636769E-3</v>
      </c>
      <c r="H104" s="87">
        <f t="shared" si="20"/>
        <v>5.375442249999999</v>
      </c>
      <c r="I104" s="87">
        <f t="shared" si="21"/>
        <v>12.462962856624996</v>
      </c>
      <c r="J104" s="87">
        <f t="shared" si="22"/>
        <v>28.89537938308505</v>
      </c>
      <c r="K104" s="87">
        <f t="shared" si="23"/>
        <v>1.6577274994520847E-2</v>
      </c>
      <c r="L104" s="87">
        <f t="shared" si="24"/>
        <v>3.843441207479658E-2</v>
      </c>
      <c r="M104" s="87">
        <f t="shared" ca="1" si="25"/>
        <v>7.0377489275313398E-3</v>
      </c>
      <c r="N104" s="87">
        <f t="shared" ca="1" si="26"/>
        <v>1.2600302739813962E-8</v>
      </c>
      <c r="O104" s="110">
        <f t="shared" ca="1" si="27"/>
        <v>459190.10585709778</v>
      </c>
      <c r="P104" s="87">
        <f t="shared" ca="1" si="28"/>
        <v>6869622.7536350694</v>
      </c>
      <c r="Q104" s="87">
        <f t="shared" ca="1" si="29"/>
        <v>1838931.4960273947</v>
      </c>
      <c r="R104" s="28">
        <f t="shared" ca="1" si="17"/>
        <v>1.1225107010542912E-4</v>
      </c>
    </row>
    <row r="105" spans="1:18">
      <c r="A105" s="85">
        <v>23235</v>
      </c>
      <c r="B105" s="85">
        <v>8.989999994810205E-3</v>
      </c>
      <c r="C105" s="85">
        <v>1</v>
      </c>
      <c r="D105" s="86">
        <f t="shared" si="18"/>
        <v>2.3235000000000001</v>
      </c>
      <c r="E105" s="86">
        <f t="shared" si="18"/>
        <v>8.989999994810205E-3</v>
      </c>
      <c r="F105" s="87">
        <f t="shared" si="19"/>
        <v>2.3235000000000001</v>
      </c>
      <c r="G105" s="87">
        <f t="shared" si="19"/>
        <v>8.989999994810205E-3</v>
      </c>
      <c r="H105" s="87">
        <f t="shared" si="20"/>
        <v>5.3986522500000005</v>
      </c>
      <c r="I105" s="87">
        <f t="shared" si="21"/>
        <v>12.543768502875002</v>
      </c>
      <c r="J105" s="87">
        <f t="shared" si="22"/>
        <v>29.145446116430069</v>
      </c>
      <c r="K105" s="87">
        <f t="shared" si="23"/>
        <v>2.0888264987941513E-2</v>
      </c>
      <c r="L105" s="87">
        <f t="shared" si="24"/>
        <v>4.8533883699482111E-2</v>
      </c>
      <c r="M105" s="87">
        <f t="shared" ca="1" si="25"/>
        <v>7.3277269793905475E-3</v>
      </c>
      <c r="N105" s="87">
        <f t="shared" ca="1" si="26"/>
        <v>2.7631515777923609E-6</v>
      </c>
      <c r="O105" s="110">
        <f t="shared" ca="1" si="27"/>
        <v>495920.2462477698</v>
      </c>
      <c r="P105" s="87">
        <f t="shared" ca="1" si="28"/>
        <v>7290830.196899483</v>
      </c>
      <c r="Q105" s="87">
        <f t="shared" ca="1" si="29"/>
        <v>1928449.2487497136</v>
      </c>
      <c r="R105" s="28">
        <f t="shared" ca="1" si="17"/>
        <v>1.6622730154196574E-3</v>
      </c>
    </row>
    <row r="106" spans="1:18">
      <c r="A106" s="85">
        <v>23235</v>
      </c>
      <c r="B106" s="85">
        <v>9.989999991375953E-3</v>
      </c>
      <c r="C106" s="85">
        <v>1</v>
      </c>
      <c r="D106" s="86">
        <f t="shared" si="18"/>
        <v>2.3235000000000001</v>
      </c>
      <c r="E106" s="86">
        <f t="shared" si="18"/>
        <v>9.989999991375953E-3</v>
      </c>
      <c r="F106" s="87">
        <f t="shared" si="19"/>
        <v>2.3235000000000001</v>
      </c>
      <c r="G106" s="87">
        <f t="shared" si="19"/>
        <v>9.989999991375953E-3</v>
      </c>
      <c r="H106" s="87">
        <f t="shared" si="20"/>
        <v>5.3986522500000005</v>
      </c>
      <c r="I106" s="87">
        <f t="shared" si="21"/>
        <v>12.543768502875002</v>
      </c>
      <c r="J106" s="87">
        <f t="shared" si="22"/>
        <v>29.145446116430069</v>
      </c>
      <c r="K106" s="87">
        <f t="shared" si="23"/>
        <v>2.3211764979962028E-2</v>
      </c>
      <c r="L106" s="87">
        <f t="shared" si="24"/>
        <v>5.3932535930941772E-2</v>
      </c>
      <c r="M106" s="87">
        <f t="shared" ca="1" si="25"/>
        <v>7.3277269793905475E-3</v>
      </c>
      <c r="N106" s="87">
        <f t="shared" ca="1" si="26"/>
        <v>7.0876975903458426E-6</v>
      </c>
      <c r="O106" s="110">
        <f t="shared" ca="1" si="27"/>
        <v>495920.2462477698</v>
      </c>
      <c r="P106" s="87">
        <f t="shared" ca="1" si="28"/>
        <v>7290830.196899483</v>
      </c>
      <c r="Q106" s="87">
        <f t="shared" ca="1" si="29"/>
        <v>1928449.2487497136</v>
      </c>
      <c r="R106" s="28">
        <f t="shared" ca="1" si="17"/>
        <v>2.6622730119854054E-3</v>
      </c>
    </row>
    <row r="107" spans="1:18">
      <c r="A107" s="85">
        <v>23255.5</v>
      </c>
      <c r="B107" s="85">
        <v>9.1639999955077656E-3</v>
      </c>
      <c r="C107" s="85">
        <v>1</v>
      </c>
      <c r="D107" s="86">
        <f t="shared" si="18"/>
        <v>2.3255499999999998</v>
      </c>
      <c r="E107" s="86">
        <f t="shared" si="18"/>
        <v>9.1639999955077656E-3</v>
      </c>
      <c r="F107" s="87">
        <f t="shared" si="19"/>
        <v>2.3255499999999998</v>
      </c>
      <c r="G107" s="87">
        <f t="shared" si="19"/>
        <v>9.1639999955077656E-3</v>
      </c>
      <c r="H107" s="87">
        <f t="shared" si="20"/>
        <v>5.4081828024999989</v>
      </c>
      <c r="I107" s="87">
        <f t="shared" si="21"/>
        <v>12.576999516353871</v>
      </c>
      <c r="J107" s="87">
        <f t="shared" si="22"/>
        <v>29.248441225256741</v>
      </c>
      <c r="K107" s="87">
        <f t="shared" si="23"/>
        <v>2.1311340189553083E-2</v>
      </c>
      <c r="L107" s="87">
        <f t="shared" si="24"/>
        <v>4.9560587177815169E-2</v>
      </c>
      <c r="M107" s="87">
        <f t="shared" ca="1" si="25"/>
        <v>7.4469955420504164E-3</v>
      </c>
      <c r="N107" s="87">
        <f t="shared" ca="1" si="26"/>
        <v>2.9481042931923705E-6</v>
      </c>
      <c r="O107" s="110">
        <f t="shared" ca="1" si="27"/>
        <v>511468.40983981919</v>
      </c>
      <c r="P107" s="87">
        <f t="shared" ca="1" si="28"/>
        <v>7467833.9897599258</v>
      </c>
      <c r="Q107" s="87">
        <f t="shared" ca="1" si="29"/>
        <v>1965899.2601092355</v>
      </c>
      <c r="R107" s="28">
        <f t="shared" ca="1" si="17"/>
        <v>1.7170044534573492E-3</v>
      </c>
    </row>
    <row r="108" spans="1:18">
      <c r="A108" s="85">
        <v>23257.5</v>
      </c>
      <c r="B108" s="85">
        <v>9.9399999890010804E-3</v>
      </c>
      <c r="C108" s="85">
        <v>1</v>
      </c>
      <c r="D108" s="86">
        <f t="shared" si="18"/>
        <v>2.3257500000000002</v>
      </c>
      <c r="E108" s="86">
        <f t="shared" si="18"/>
        <v>9.9399999890010804E-3</v>
      </c>
      <c r="F108" s="87">
        <f t="shared" si="19"/>
        <v>2.3257500000000002</v>
      </c>
      <c r="G108" s="87">
        <f t="shared" si="19"/>
        <v>9.9399999890010804E-3</v>
      </c>
      <c r="H108" s="87">
        <f t="shared" si="20"/>
        <v>5.4091130625000012</v>
      </c>
      <c r="I108" s="87">
        <f t="shared" si="21"/>
        <v>12.580244705109379</v>
      </c>
      <c r="J108" s="87">
        <f t="shared" si="22"/>
        <v>29.258504122908143</v>
      </c>
      <c r="K108" s="87">
        <f t="shared" si="23"/>
        <v>2.3117954974419264E-2</v>
      </c>
      <c r="L108" s="87">
        <f t="shared" si="24"/>
        <v>5.3766583781755604E-2</v>
      </c>
      <c r="M108" s="87">
        <f t="shared" ca="1" si="25"/>
        <v>7.4586432553165882E-3</v>
      </c>
      <c r="N108" s="87">
        <f t="shared" ca="1" si="26"/>
        <v>6.1571312398013722E-6</v>
      </c>
      <c r="O108" s="110">
        <f t="shared" ca="1" si="27"/>
        <v>513000.65887087549</v>
      </c>
      <c r="P108" s="87">
        <f t="shared" ca="1" si="28"/>
        <v>7485237.7115391083</v>
      </c>
      <c r="Q108" s="87">
        <f t="shared" ca="1" si="29"/>
        <v>1969576.3413340268</v>
      </c>
      <c r="R108" s="28">
        <f t="shared" ca="1" si="17"/>
        <v>2.4813567336844922E-3</v>
      </c>
    </row>
    <row r="109" spans="1:18">
      <c r="A109" s="85">
        <v>23294.5</v>
      </c>
      <c r="B109" s="85">
        <v>9.4359999930020422E-3</v>
      </c>
      <c r="C109" s="85">
        <v>0.5</v>
      </c>
      <c r="D109" s="86">
        <f t="shared" si="18"/>
        <v>2.32945</v>
      </c>
      <c r="E109" s="86">
        <f t="shared" si="18"/>
        <v>9.4359999930020422E-3</v>
      </c>
      <c r="F109" s="87">
        <f t="shared" si="19"/>
        <v>1.164725</v>
      </c>
      <c r="G109" s="87">
        <f t="shared" si="19"/>
        <v>4.7179999965010211E-3</v>
      </c>
      <c r="H109" s="87">
        <f t="shared" si="20"/>
        <v>2.7131686512500002</v>
      </c>
      <c r="I109" s="87">
        <f t="shared" si="21"/>
        <v>6.3201907146543128</v>
      </c>
      <c r="J109" s="87">
        <f t="shared" si="22"/>
        <v>14.722568260251489</v>
      </c>
      <c r="K109" s="87">
        <f t="shared" si="23"/>
        <v>1.0990345091849305E-2</v>
      </c>
      <c r="L109" s="87">
        <f t="shared" si="24"/>
        <v>2.5601459374208362E-2</v>
      </c>
      <c r="M109" s="87">
        <f t="shared" ca="1" si="25"/>
        <v>7.6745029243416307E-3</v>
      </c>
      <c r="N109" s="87">
        <f t="shared" ca="1" si="26"/>
        <v>1.5514359614496112E-6</v>
      </c>
      <c r="O109" s="110">
        <f t="shared" ca="1" si="27"/>
        <v>135460.80644314809</v>
      </c>
      <c r="P109" s="87">
        <f t="shared" ca="1" si="28"/>
        <v>1952890.3037609071</v>
      </c>
      <c r="Q109" s="87">
        <f t="shared" ca="1" si="29"/>
        <v>509589.27137980028</v>
      </c>
      <c r="R109" s="28">
        <f t="shared" ca="1" si="17"/>
        <v>1.7614970686604114E-3</v>
      </c>
    </row>
    <row r="110" spans="1:18">
      <c r="A110" s="85">
        <v>23723</v>
      </c>
      <c r="B110" s="85">
        <v>8.7039999998523854E-3</v>
      </c>
      <c r="C110" s="85">
        <v>1</v>
      </c>
      <c r="D110" s="86">
        <f t="shared" si="18"/>
        <v>2.3723000000000001</v>
      </c>
      <c r="E110" s="86">
        <f t="shared" si="18"/>
        <v>8.7039999998523854E-3</v>
      </c>
      <c r="F110" s="87">
        <f t="shared" si="19"/>
        <v>2.3723000000000001</v>
      </c>
      <c r="G110" s="87">
        <f t="shared" si="19"/>
        <v>8.7039999998523854E-3</v>
      </c>
      <c r="H110" s="87">
        <f t="shared" si="20"/>
        <v>5.6278072900000007</v>
      </c>
      <c r="I110" s="87">
        <f t="shared" si="21"/>
        <v>13.350847234067002</v>
      </c>
      <c r="J110" s="87">
        <f t="shared" si="22"/>
        <v>31.672214893377149</v>
      </c>
      <c r="K110" s="87">
        <f t="shared" si="23"/>
        <v>2.0648499199649815E-2</v>
      </c>
      <c r="L110" s="87">
        <f t="shared" si="24"/>
        <v>4.8984434651329255E-2</v>
      </c>
      <c r="M110" s="87">
        <f t="shared" ca="1" si="25"/>
        <v>1.0226500538978195E-2</v>
      </c>
      <c r="N110" s="87">
        <f t="shared" ca="1" si="26"/>
        <v>2.3180078916383808E-6</v>
      </c>
      <c r="O110" s="110">
        <f t="shared" ca="1" si="27"/>
        <v>948380.23334132379</v>
      </c>
      <c r="P110" s="87">
        <f t="shared" ca="1" si="28"/>
        <v>12218831.893625762</v>
      </c>
      <c r="Q110" s="87">
        <f t="shared" ca="1" si="29"/>
        <v>2943296.8990205768</v>
      </c>
      <c r="R110" s="28">
        <f t="shared" ca="1" si="17"/>
        <v>-1.5225005391258095E-3</v>
      </c>
    </row>
    <row r="111" spans="1:18">
      <c r="A111" s="85">
        <v>24274.5</v>
      </c>
      <c r="B111" s="85">
        <v>1.3071352812403347E-2</v>
      </c>
      <c r="C111" s="85">
        <v>1</v>
      </c>
      <c r="D111" s="86">
        <f t="shared" si="18"/>
        <v>2.4274499999999999</v>
      </c>
      <c r="E111" s="86">
        <f t="shared" si="18"/>
        <v>1.3071352812403347E-2</v>
      </c>
      <c r="F111" s="87">
        <f t="shared" si="19"/>
        <v>2.4274499999999999</v>
      </c>
      <c r="G111" s="87">
        <f t="shared" si="19"/>
        <v>1.3071352812403347E-2</v>
      </c>
      <c r="H111" s="87">
        <f t="shared" si="20"/>
        <v>5.8925135024999991</v>
      </c>
      <c r="I111" s="87">
        <f t="shared" si="21"/>
        <v>14.303781901643623</v>
      </c>
      <c r="J111" s="87">
        <f t="shared" si="22"/>
        <v>34.721715377144811</v>
      </c>
      <c r="K111" s="87">
        <f t="shared" si="23"/>
        <v>3.1730055384468506E-2</v>
      </c>
      <c r="L111" s="87">
        <f t="shared" si="24"/>
        <v>7.7023122943028072E-2</v>
      </c>
      <c r="M111" s="87">
        <f t="shared" ca="1" si="25"/>
        <v>1.3652237546113694E-2</v>
      </c>
      <c r="N111" s="87">
        <f t="shared" ca="1" si="26"/>
        <v>3.3742707385773981E-7</v>
      </c>
      <c r="O111" s="110">
        <f t="shared" ca="1" si="27"/>
        <v>1692222.9198762362</v>
      </c>
      <c r="P111" s="87">
        <f t="shared" ca="1" si="28"/>
        <v>19751405.50344792</v>
      </c>
      <c r="Q111" s="87">
        <f t="shared" ca="1" si="29"/>
        <v>4426183.1550677735</v>
      </c>
      <c r="R111" s="28">
        <f t="shared" ca="1" si="17"/>
        <v>-5.8088473371034621E-4</v>
      </c>
    </row>
    <row r="112" spans="1:18">
      <c r="A112" s="85">
        <v>24346</v>
      </c>
      <c r="B112" s="85">
        <v>8.1479999935254455E-3</v>
      </c>
      <c r="C112" s="85">
        <v>1</v>
      </c>
      <c r="D112" s="86">
        <f t="shared" si="18"/>
        <v>2.4346000000000001</v>
      </c>
      <c r="E112" s="86">
        <f t="shared" si="18"/>
        <v>8.1479999935254455E-3</v>
      </c>
      <c r="F112" s="87">
        <f t="shared" si="19"/>
        <v>2.4346000000000001</v>
      </c>
      <c r="G112" s="87">
        <f t="shared" si="19"/>
        <v>8.1479999935254455E-3</v>
      </c>
      <c r="H112" s="87">
        <f t="shared" si="20"/>
        <v>5.92727716</v>
      </c>
      <c r="I112" s="87">
        <f t="shared" si="21"/>
        <v>14.430548973736</v>
      </c>
      <c r="J112" s="87">
        <f t="shared" si="22"/>
        <v>35.132614531457669</v>
      </c>
      <c r="K112" s="87">
        <f t="shared" si="23"/>
        <v>1.983712078423705E-2</v>
      </c>
      <c r="L112" s="87">
        <f t="shared" si="24"/>
        <v>4.8295454261303522E-2</v>
      </c>
      <c r="M112" s="87">
        <f t="shared" ca="1" si="25"/>
        <v>1.4108009018365897E-2</v>
      </c>
      <c r="N112" s="87">
        <f t="shared" ca="1" si="26"/>
        <v>3.5521707576179629E-5</v>
      </c>
      <c r="O112" s="110">
        <f t="shared" ca="1" si="27"/>
        <v>1808976.0130758565</v>
      </c>
      <c r="P112" s="87">
        <f t="shared" ca="1" si="28"/>
        <v>20895169.44239077</v>
      </c>
      <c r="Q112" s="87">
        <f t="shared" ca="1" si="29"/>
        <v>4646801.6112175109</v>
      </c>
      <c r="R112" s="28">
        <f t="shared" ca="1" si="17"/>
        <v>-5.9600090248404514E-3</v>
      </c>
    </row>
    <row r="113" spans="1:18">
      <c r="A113" s="85">
        <v>24346</v>
      </c>
      <c r="B113" s="85">
        <v>1.3707999991311226E-2</v>
      </c>
      <c r="C113" s="85">
        <v>1</v>
      </c>
      <c r="D113" s="86">
        <f t="shared" si="18"/>
        <v>2.4346000000000001</v>
      </c>
      <c r="E113" s="86">
        <f t="shared" si="18"/>
        <v>1.3707999991311226E-2</v>
      </c>
      <c r="F113" s="87">
        <f t="shared" si="19"/>
        <v>2.4346000000000001</v>
      </c>
      <c r="G113" s="87">
        <f t="shared" si="19"/>
        <v>1.3707999991311226E-2</v>
      </c>
      <c r="H113" s="87">
        <f t="shared" si="20"/>
        <v>5.92727716</v>
      </c>
      <c r="I113" s="87">
        <f t="shared" si="21"/>
        <v>14.430548973736</v>
      </c>
      <c r="J113" s="87">
        <f t="shared" si="22"/>
        <v>35.132614531457669</v>
      </c>
      <c r="K113" s="87">
        <f t="shared" si="23"/>
        <v>3.3373496778846309E-2</v>
      </c>
      <c r="L113" s="87">
        <f t="shared" si="24"/>
        <v>8.1251115257779227E-2</v>
      </c>
      <c r="M113" s="87">
        <f t="shared" ca="1" si="25"/>
        <v>1.4108009018365897E-2</v>
      </c>
      <c r="N113" s="87">
        <f t="shared" ca="1" si="26"/>
        <v>1.6000722172522433E-7</v>
      </c>
      <c r="O113" s="110">
        <f t="shared" ca="1" si="27"/>
        <v>1808976.0130758565</v>
      </c>
      <c r="P113" s="87">
        <f t="shared" ca="1" si="28"/>
        <v>20895169.44239077</v>
      </c>
      <c r="Q113" s="87">
        <f t="shared" ca="1" si="29"/>
        <v>4646801.6112175109</v>
      </c>
      <c r="R113" s="28">
        <f t="shared" ca="1" si="17"/>
        <v>-4.0000902705467078E-4</v>
      </c>
    </row>
    <row r="114" spans="1:18">
      <c r="A114" s="85">
        <v>24505</v>
      </c>
      <c r="B114" s="85">
        <v>1.3589999995019753E-2</v>
      </c>
      <c r="C114" s="85">
        <v>1</v>
      </c>
      <c r="D114" s="86">
        <f t="shared" si="18"/>
        <v>2.4504999999999999</v>
      </c>
      <c r="E114" s="86">
        <f t="shared" si="18"/>
        <v>1.3589999995019753E-2</v>
      </c>
      <c r="F114" s="87">
        <f t="shared" si="19"/>
        <v>2.4504999999999999</v>
      </c>
      <c r="G114" s="87">
        <f t="shared" si="19"/>
        <v>1.3589999995019753E-2</v>
      </c>
      <c r="H114" s="87">
        <f t="shared" si="20"/>
        <v>6.0049502499999994</v>
      </c>
      <c r="I114" s="87">
        <f t="shared" si="21"/>
        <v>14.715130587624998</v>
      </c>
      <c r="J114" s="87">
        <f t="shared" si="22"/>
        <v>36.059427504975055</v>
      </c>
      <c r="K114" s="87">
        <f t="shared" si="23"/>
        <v>3.3302294987795904E-2</v>
      </c>
      <c r="L114" s="87">
        <f t="shared" si="24"/>
        <v>8.1607273867593852E-2</v>
      </c>
      <c r="M114" s="87">
        <f t="shared" ca="1" si="25"/>
        <v>1.5131117205942901E-2</v>
      </c>
      <c r="N114" s="87">
        <f t="shared" ca="1" si="26"/>
        <v>2.3750422578035446E-6</v>
      </c>
      <c r="O114" s="110">
        <f t="shared" ca="1" si="27"/>
        <v>2086682.831535575</v>
      </c>
      <c r="P114" s="87">
        <f t="shared" ca="1" si="28"/>
        <v>23584958.15492899</v>
      </c>
      <c r="Q114" s="87">
        <f t="shared" ca="1" si="29"/>
        <v>5162096.1682630191</v>
      </c>
      <c r="R114" s="28">
        <f t="shared" ca="1" si="17"/>
        <v>-1.5411172109231486E-3</v>
      </c>
    </row>
    <row r="115" spans="1:18">
      <c r="A115" s="85">
        <v>24505</v>
      </c>
      <c r="B115" s="85">
        <v>1.3959999996586703E-2</v>
      </c>
      <c r="C115" s="85">
        <v>1</v>
      </c>
      <c r="D115" s="86">
        <f t="shared" si="18"/>
        <v>2.4504999999999999</v>
      </c>
      <c r="E115" s="86">
        <f t="shared" si="18"/>
        <v>1.3959999996586703E-2</v>
      </c>
      <c r="F115" s="87">
        <f t="shared" si="19"/>
        <v>2.4504999999999999</v>
      </c>
      <c r="G115" s="87">
        <f t="shared" si="19"/>
        <v>1.3959999996586703E-2</v>
      </c>
      <c r="H115" s="87">
        <f t="shared" si="20"/>
        <v>6.0049502499999994</v>
      </c>
      <c r="I115" s="87">
        <f t="shared" si="21"/>
        <v>14.715130587624998</v>
      </c>
      <c r="J115" s="87">
        <f t="shared" si="22"/>
        <v>36.059427504975055</v>
      </c>
      <c r="K115" s="87">
        <f t="shared" si="23"/>
        <v>3.4208979991635712E-2</v>
      </c>
      <c r="L115" s="87">
        <f t="shared" si="24"/>
        <v>8.3829105469503312E-2</v>
      </c>
      <c r="M115" s="87">
        <f t="shared" ca="1" si="25"/>
        <v>1.5131117205942901E-2</v>
      </c>
      <c r="N115" s="87">
        <f t="shared" ca="1" si="26"/>
        <v>1.3715155180502497E-6</v>
      </c>
      <c r="O115" s="110">
        <f t="shared" ca="1" si="27"/>
        <v>2086682.831535575</v>
      </c>
      <c r="P115" s="87">
        <f t="shared" ca="1" si="28"/>
        <v>23584958.15492899</v>
      </c>
      <c r="Q115" s="87">
        <f t="shared" ca="1" si="29"/>
        <v>5162096.1682630191</v>
      </c>
      <c r="R115" s="28">
        <f t="shared" ca="1" si="17"/>
        <v>-1.1711172093561983E-3</v>
      </c>
    </row>
    <row r="116" spans="1:18">
      <c r="A116" s="85">
        <v>24505</v>
      </c>
      <c r="B116" s="85">
        <v>1.4139999999315478E-2</v>
      </c>
      <c r="C116" s="85">
        <v>1</v>
      </c>
      <c r="D116" s="86">
        <f t="shared" si="18"/>
        <v>2.4504999999999999</v>
      </c>
      <c r="E116" s="86">
        <f t="shared" si="18"/>
        <v>1.4139999999315478E-2</v>
      </c>
      <c r="F116" s="87">
        <f t="shared" si="19"/>
        <v>2.4504999999999999</v>
      </c>
      <c r="G116" s="87">
        <f t="shared" si="19"/>
        <v>1.4139999999315478E-2</v>
      </c>
      <c r="H116" s="87">
        <f t="shared" si="20"/>
        <v>6.0049502499999994</v>
      </c>
      <c r="I116" s="87">
        <f t="shared" si="21"/>
        <v>14.715130587624998</v>
      </c>
      <c r="J116" s="87">
        <f t="shared" si="22"/>
        <v>36.059427504975055</v>
      </c>
      <c r="K116" s="87">
        <f t="shared" si="23"/>
        <v>3.4650069998322576E-2</v>
      </c>
      <c r="L116" s="87">
        <f t="shared" si="24"/>
        <v>8.4909996530889473E-2</v>
      </c>
      <c r="M116" s="87">
        <f t="shared" ca="1" si="25"/>
        <v>1.5131117205942901E-2</v>
      </c>
      <c r="N116" s="87">
        <f t="shared" ca="1" si="26"/>
        <v>9.8231331727294623E-7</v>
      </c>
      <c r="O116" s="110">
        <f t="shared" ca="1" si="27"/>
        <v>2086682.831535575</v>
      </c>
      <c r="P116" s="87">
        <f t="shared" ca="1" si="28"/>
        <v>23584958.15492899</v>
      </c>
      <c r="Q116" s="87">
        <f t="shared" ca="1" si="29"/>
        <v>5162096.1682630191</v>
      </c>
      <c r="R116" s="28">
        <f t="shared" ca="1" si="17"/>
        <v>-9.911172066274232E-4</v>
      </c>
    </row>
    <row r="117" spans="1:18">
      <c r="A117" s="85">
        <v>24642</v>
      </c>
      <c r="B117" s="85">
        <v>1.4115999998466577E-2</v>
      </c>
      <c r="C117" s="85">
        <v>0.4</v>
      </c>
      <c r="D117" s="86">
        <f t="shared" si="18"/>
        <v>2.4641999999999999</v>
      </c>
      <c r="E117" s="86">
        <f t="shared" si="18"/>
        <v>1.4115999998466577E-2</v>
      </c>
      <c r="F117" s="87">
        <f t="shared" si="19"/>
        <v>0.98568</v>
      </c>
      <c r="G117" s="87">
        <f t="shared" si="19"/>
        <v>5.6463999993866315E-3</v>
      </c>
      <c r="H117" s="87">
        <f t="shared" si="20"/>
        <v>2.4289126560000001</v>
      </c>
      <c r="I117" s="87">
        <f t="shared" si="21"/>
        <v>5.9853265669151998</v>
      </c>
      <c r="J117" s="87">
        <f t="shared" si="22"/>
        <v>14.749041726192434</v>
      </c>
      <c r="K117" s="87">
        <f t="shared" si="23"/>
        <v>1.3913858878488537E-2</v>
      </c>
      <c r="L117" s="87">
        <f t="shared" si="24"/>
        <v>3.4286531048371448E-2</v>
      </c>
      <c r="M117" s="87">
        <f t="shared" ca="1" si="25"/>
        <v>1.6023257179142769E-2</v>
      </c>
      <c r="N117" s="87">
        <f t="shared" ca="1" si="26"/>
        <v>1.4550519812963582E-6</v>
      </c>
      <c r="O117" s="110">
        <f t="shared" ca="1" si="27"/>
        <v>375470.47688175878</v>
      </c>
      <c r="P117" s="87">
        <f t="shared" ca="1" si="28"/>
        <v>4171059.7766963169</v>
      </c>
      <c r="Q117" s="87">
        <f t="shared" ca="1" si="29"/>
        <v>901460.07988145307</v>
      </c>
      <c r="R117" s="28">
        <f t="shared" ca="1" si="17"/>
        <v>-1.9072571806761918E-3</v>
      </c>
    </row>
    <row r="118" spans="1:18">
      <c r="A118" s="85">
        <v>26388</v>
      </c>
      <c r="B118" s="85">
        <v>2.4423999995633494E-2</v>
      </c>
      <c r="C118" s="85">
        <v>1</v>
      </c>
      <c r="D118" s="86">
        <f t="shared" si="18"/>
        <v>2.6387999999999998</v>
      </c>
      <c r="E118" s="86">
        <f t="shared" si="18"/>
        <v>2.4423999995633494E-2</v>
      </c>
      <c r="F118" s="87">
        <f t="shared" si="19"/>
        <v>2.6387999999999998</v>
      </c>
      <c r="G118" s="87">
        <f t="shared" si="19"/>
        <v>2.4423999995633494E-2</v>
      </c>
      <c r="H118" s="87">
        <f t="shared" si="20"/>
        <v>6.9632654399999989</v>
      </c>
      <c r="I118" s="87">
        <f t="shared" si="21"/>
        <v>18.374664843071997</v>
      </c>
      <c r="J118" s="87">
        <f t="shared" si="22"/>
        <v>48.487065587898385</v>
      </c>
      <c r="K118" s="87">
        <f t="shared" si="23"/>
        <v>6.4450051188477658E-2</v>
      </c>
      <c r="L118" s="87">
        <f t="shared" si="24"/>
        <v>0.17007079507615483</v>
      </c>
      <c r="M118" s="87">
        <f t="shared" ca="1" si="25"/>
        <v>2.8252051063386768E-2</v>
      </c>
      <c r="N118" s="87">
        <f t="shared" ca="1" si="26"/>
        <v>1.4653974977326983E-5</v>
      </c>
      <c r="O118" s="110">
        <f t="shared" ca="1" si="27"/>
        <v>7689654.7678526798</v>
      </c>
      <c r="P118" s="87">
        <f t="shared" ca="1" si="28"/>
        <v>73435770.882294685</v>
      </c>
      <c r="Q118" s="87">
        <f t="shared" ca="1" si="29"/>
        <v>14260504.589379903</v>
      </c>
      <c r="R118" s="28">
        <f t="shared" ca="1" si="17"/>
        <v>-3.8280510677532742E-3</v>
      </c>
    </row>
    <row r="119" spans="1:18">
      <c r="A119" s="85"/>
      <c r="B119" s="85"/>
      <c r="C119" s="85"/>
      <c r="D119" s="86">
        <f t="shared" si="18"/>
        <v>0</v>
      </c>
      <c r="E119" s="86">
        <f t="shared" si="18"/>
        <v>0</v>
      </c>
      <c r="F119" s="87">
        <f t="shared" si="19"/>
        <v>0</v>
      </c>
      <c r="G119" s="87">
        <f t="shared" si="19"/>
        <v>0</v>
      </c>
      <c r="H119" s="87">
        <f t="shared" si="20"/>
        <v>0</v>
      </c>
      <c r="I119" s="87">
        <f t="shared" si="21"/>
        <v>0</v>
      </c>
      <c r="J119" s="87">
        <f t="shared" si="22"/>
        <v>0</v>
      </c>
      <c r="K119" s="87">
        <f t="shared" si="23"/>
        <v>0</v>
      </c>
      <c r="L119" s="87">
        <f t="shared" si="24"/>
        <v>0</v>
      </c>
      <c r="M119" s="87">
        <f t="shared" ca="1" si="25"/>
        <v>1.3307420245958001E-2</v>
      </c>
      <c r="N119" s="87">
        <f t="shared" ca="1" si="26"/>
        <v>0</v>
      </c>
      <c r="O119" s="110">
        <f t="shared" ca="1" si="27"/>
        <v>0</v>
      </c>
      <c r="P119" s="87">
        <f t="shared" ca="1" si="28"/>
        <v>0</v>
      </c>
      <c r="Q119" s="87">
        <f t="shared" ca="1" si="29"/>
        <v>0</v>
      </c>
      <c r="R119" s="28">
        <f t="shared" ca="1" si="17"/>
        <v>-1.3307420245958001E-2</v>
      </c>
    </row>
    <row r="120" spans="1:18">
      <c r="A120" s="85"/>
      <c r="B120" s="85"/>
      <c r="C120" s="85"/>
      <c r="D120" s="86">
        <f t="shared" si="18"/>
        <v>0</v>
      </c>
      <c r="E120" s="86">
        <f t="shared" si="18"/>
        <v>0</v>
      </c>
      <c r="F120" s="87">
        <f t="shared" si="19"/>
        <v>0</v>
      </c>
      <c r="G120" s="87">
        <f t="shared" si="19"/>
        <v>0</v>
      </c>
      <c r="H120" s="87">
        <f t="shared" si="20"/>
        <v>0</v>
      </c>
      <c r="I120" s="87">
        <f t="shared" si="21"/>
        <v>0</v>
      </c>
      <c r="J120" s="87">
        <f t="shared" si="22"/>
        <v>0</v>
      </c>
      <c r="K120" s="87">
        <f t="shared" si="23"/>
        <v>0</v>
      </c>
      <c r="L120" s="87">
        <f t="shared" si="24"/>
        <v>0</v>
      </c>
      <c r="M120" s="87">
        <f t="shared" ca="1" si="25"/>
        <v>1.3307420245958001E-2</v>
      </c>
      <c r="N120" s="87">
        <f t="shared" ca="1" si="26"/>
        <v>0</v>
      </c>
      <c r="O120" s="110">
        <f t="shared" ca="1" si="27"/>
        <v>0</v>
      </c>
      <c r="P120" s="87">
        <f t="shared" ca="1" si="28"/>
        <v>0</v>
      </c>
      <c r="Q120" s="87">
        <f t="shared" ca="1" si="29"/>
        <v>0</v>
      </c>
      <c r="R120" s="28">
        <f t="shared" ca="1" si="17"/>
        <v>-1.3307420245958001E-2</v>
      </c>
    </row>
    <row r="121" spans="1:18">
      <c r="A121" s="85"/>
      <c r="B121" s="85"/>
      <c r="C121" s="85"/>
      <c r="D121" s="86">
        <f t="shared" si="18"/>
        <v>0</v>
      </c>
      <c r="E121" s="86">
        <f t="shared" si="18"/>
        <v>0</v>
      </c>
      <c r="F121" s="87">
        <f t="shared" si="19"/>
        <v>0</v>
      </c>
      <c r="G121" s="87">
        <f t="shared" si="19"/>
        <v>0</v>
      </c>
      <c r="H121" s="87">
        <f t="shared" si="20"/>
        <v>0</v>
      </c>
      <c r="I121" s="87">
        <f t="shared" si="21"/>
        <v>0</v>
      </c>
      <c r="J121" s="87">
        <f t="shared" si="22"/>
        <v>0</v>
      </c>
      <c r="K121" s="87">
        <f t="shared" si="23"/>
        <v>0</v>
      </c>
      <c r="L121" s="87">
        <f t="shared" si="24"/>
        <v>0</v>
      </c>
      <c r="M121" s="87">
        <f t="shared" ca="1" si="25"/>
        <v>1.3307420245958001E-2</v>
      </c>
      <c r="N121" s="87">
        <f t="shared" ca="1" si="26"/>
        <v>0</v>
      </c>
      <c r="O121" s="110">
        <f t="shared" ca="1" si="27"/>
        <v>0</v>
      </c>
      <c r="P121" s="87">
        <f t="shared" ca="1" si="28"/>
        <v>0</v>
      </c>
      <c r="Q121" s="87">
        <f t="shared" ca="1" si="29"/>
        <v>0</v>
      </c>
      <c r="R121" s="28">
        <f t="shared" ca="1" si="17"/>
        <v>-1.3307420245958001E-2</v>
      </c>
    </row>
    <row r="122" spans="1:18">
      <c r="A122" s="85"/>
      <c r="B122" s="85"/>
      <c r="C122" s="85"/>
      <c r="D122" s="86">
        <f t="shared" si="18"/>
        <v>0</v>
      </c>
      <c r="E122" s="86">
        <f t="shared" si="18"/>
        <v>0</v>
      </c>
      <c r="F122" s="87">
        <f t="shared" si="19"/>
        <v>0</v>
      </c>
      <c r="G122" s="87">
        <f t="shared" si="19"/>
        <v>0</v>
      </c>
      <c r="H122" s="87">
        <f t="shared" si="20"/>
        <v>0</v>
      </c>
      <c r="I122" s="87">
        <f t="shared" si="21"/>
        <v>0</v>
      </c>
      <c r="J122" s="87">
        <f t="shared" si="22"/>
        <v>0</v>
      </c>
      <c r="K122" s="87">
        <f t="shared" si="23"/>
        <v>0</v>
      </c>
      <c r="L122" s="87">
        <f t="shared" si="24"/>
        <v>0</v>
      </c>
      <c r="M122" s="87">
        <f t="shared" ca="1" si="25"/>
        <v>1.3307420245958001E-2</v>
      </c>
      <c r="N122" s="87">
        <f t="shared" ca="1" si="26"/>
        <v>0</v>
      </c>
      <c r="O122" s="110">
        <f t="shared" ca="1" si="27"/>
        <v>0</v>
      </c>
      <c r="P122" s="87">
        <f t="shared" ca="1" si="28"/>
        <v>0</v>
      </c>
      <c r="Q122" s="87">
        <f t="shared" ca="1" si="29"/>
        <v>0</v>
      </c>
      <c r="R122" s="28">
        <f t="shared" ca="1" si="17"/>
        <v>-1.3307420245958001E-2</v>
      </c>
    </row>
    <row r="123" spans="1:18">
      <c r="A123" s="85"/>
      <c r="B123" s="85"/>
      <c r="C123" s="85"/>
      <c r="D123" s="86">
        <f t="shared" si="18"/>
        <v>0</v>
      </c>
      <c r="E123" s="86">
        <f t="shared" si="18"/>
        <v>0</v>
      </c>
      <c r="F123" s="87">
        <f t="shared" si="19"/>
        <v>0</v>
      </c>
      <c r="G123" s="87">
        <f t="shared" si="19"/>
        <v>0</v>
      </c>
      <c r="H123" s="87">
        <f t="shared" si="20"/>
        <v>0</v>
      </c>
      <c r="I123" s="87">
        <f t="shared" si="21"/>
        <v>0</v>
      </c>
      <c r="J123" s="87">
        <f t="shared" si="22"/>
        <v>0</v>
      </c>
      <c r="K123" s="87">
        <f t="shared" si="23"/>
        <v>0</v>
      </c>
      <c r="L123" s="87">
        <f t="shared" si="24"/>
        <v>0</v>
      </c>
      <c r="M123" s="87">
        <f t="shared" ca="1" si="25"/>
        <v>1.3307420245958001E-2</v>
      </c>
      <c r="N123" s="87">
        <f t="shared" ca="1" si="26"/>
        <v>0</v>
      </c>
      <c r="O123" s="110">
        <f t="shared" ca="1" si="27"/>
        <v>0</v>
      </c>
      <c r="P123" s="87">
        <f t="shared" ca="1" si="28"/>
        <v>0</v>
      </c>
      <c r="Q123" s="87">
        <f t="shared" ca="1" si="29"/>
        <v>0</v>
      </c>
      <c r="R123" s="28">
        <f t="shared" ca="1" si="17"/>
        <v>-1.3307420245958001E-2</v>
      </c>
    </row>
    <row r="124" spans="1:18">
      <c r="A124" s="85"/>
      <c r="B124" s="85"/>
      <c r="C124" s="85"/>
      <c r="D124" s="86">
        <f t="shared" si="18"/>
        <v>0</v>
      </c>
      <c r="E124" s="86">
        <f t="shared" si="18"/>
        <v>0</v>
      </c>
      <c r="F124" s="87">
        <f t="shared" si="19"/>
        <v>0</v>
      </c>
      <c r="G124" s="87">
        <f t="shared" si="19"/>
        <v>0</v>
      </c>
      <c r="H124" s="87">
        <f t="shared" si="20"/>
        <v>0</v>
      </c>
      <c r="I124" s="87">
        <f t="shared" si="21"/>
        <v>0</v>
      </c>
      <c r="J124" s="87">
        <f t="shared" si="22"/>
        <v>0</v>
      </c>
      <c r="K124" s="87">
        <f t="shared" si="23"/>
        <v>0</v>
      </c>
      <c r="L124" s="87">
        <f t="shared" si="24"/>
        <v>0</v>
      </c>
      <c r="M124" s="87">
        <f t="shared" ca="1" si="25"/>
        <v>1.3307420245958001E-2</v>
      </c>
      <c r="N124" s="87">
        <f t="shared" ca="1" si="26"/>
        <v>0</v>
      </c>
      <c r="O124" s="110">
        <f t="shared" ca="1" si="27"/>
        <v>0</v>
      </c>
      <c r="P124" s="87">
        <f t="shared" ca="1" si="28"/>
        <v>0</v>
      </c>
      <c r="Q124" s="87">
        <f t="shared" ca="1" si="29"/>
        <v>0</v>
      </c>
      <c r="R124" s="28">
        <f t="shared" ca="1" si="17"/>
        <v>-1.3307420245958001E-2</v>
      </c>
    </row>
    <row r="125" spans="1:18">
      <c r="A125" s="85"/>
      <c r="B125" s="85"/>
      <c r="C125" s="85"/>
      <c r="D125" s="86">
        <f t="shared" si="18"/>
        <v>0</v>
      </c>
      <c r="E125" s="86">
        <f t="shared" si="18"/>
        <v>0</v>
      </c>
      <c r="F125" s="87">
        <f t="shared" si="19"/>
        <v>0</v>
      </c>
      <c r="G125" s="87">
        <f t="shared" si="19"/>
        <v>0</v>
      </c>
      <c r="H125" s="87">
        <f t="shared" si="20"/>
        <v>0</v>
      </c>
      <c r="I125" s="87">
        <f t="shared" si="21"/>
        <v>0</v>
      </c>
      <c r="J125" s="87">
        <f t="shared" si="22"/>
        <v>0</v>
      </c>
      <c r="K125" s="87">
        <f t="shared" si="23"/>
        <v>0</v>
      </c>
      <c r="L125" s="87">
        <f t="shared" si="24"/>
        <v>0</v>
      </c>
      <c r="M125" s="87">
        <f t="shared" ca="1" si="25"/>
        <v>1.3307420245958001E-2</v>
      </c>
      <c r="N125" s="87">
        <f t="shared" ca="1" si="26"/>
        <v>0</v>
      </c>
      <c r="O125" s="110">
        <f t="shared" ca="1" si="27"/>
        <v>0</v>
      </c>
      <c r="P125" s="87">
        <f t="shared" ca="1" si="28"/>
        <v>0</v>
      </c>
      <c r="Q125" s="87">
        <f t="shared" ca="1" si="29"/>
        <v>0</v>
      </c>
      <c r="R125" s="28">
        <f t="shared" ca="1" si="17"/>
        <v>-1.3307420245958001E-2</v>
      </c>
    </row>
    <row r="126" spans="1:18">
      <c r="A126" s="85"/>
      <c r="B126" s="85"/>
      <c r="C126" s="85"/>
      <c r="D126" s="86">
        <f t="shared" si="18"/>
        <v>0</v>
      </c>
      <c r="E126" s="86">
        <f t="shared" si="18"/>
        <v>0</v>
      </c>
      <c r="F126" s="87">
        <f t="shared" si="19"/>
        <v>0</v>
      </c>
      <c r="G126" s="87">
        <f t="shared" si="19"/>
        <v>0</v>
      </c>
      <c r="H126" s="87">
        <f t="shared" si="20"/>
        <v>0</v>
      </c>
      <c r="I126" s="87">
        <f t="shared" si="21"/>
        <v>0</v>
      </c>
      <c r="J126" s="87">
        <f t="shared" si="22"/>
        <v>0</v>
      </c>
      <c r="K126" s="87">
        <f t="shared" si="23"/>
        <v>0</v>
      </c>
      <c r="L126" s="87">
        <f t="shared" si="24"/>
        <v>0</v>
      </c>
      <c r="M126" s="87">
        <f t="shared" ca="1" si="25"/>
        <v>1.3307420245958001E-2</v>
      </c>
      <c r="N126" s="87">
        <f t="shared" ca="1" si="26"/>
        <v>0</v>
      </c>
      <c r="O126" s="110">
        <f t="shared" ca="1" si="27"/>
        <v>0</v>
      </c>
      <c r="P126" s="87">
        <f t="shared" ca="1" si="28"/>
        <v>0</v>
      </c>
      <c r="Q126" s="87">
        <f t="shared" ca="1" si="29"/>
        <v>0</v>
      </c>
      <c r="R126" s="28">
        <f t="shared" ca="1" si="17"/>
        <v>-1.3307420245958001E-2</v>
      </c>
    </row>
    <row r="127" spans="1:18">
      <c r="A127" s="85"/>
      <c r="B127" s="85"/>
      <c r="C127" s="85"/>
      <c r="D127" s="86">
        <f t="shared" si="18"/>
        <v>0</v>
      </c>
      <c r="E127" s="86">
        <f t="shared" si="18"/>
        <v>0</v>
      </c>
      <c r="F127" s="87">
        <f t="shared" si="19"/>
        <v>0</v>
      </c>
      <c r="G127" s="87">
        <f t="shared" si="19"/>
        <v>0</v>
      </c>
      <c r="H127" s="87">
        <f t="shared" si="20"/>
        <v>0</v>
      </c>
      <c r="I127" s="87">
        <f t="shared" si="21"/>
        <v>0</v>
      </c>
      <c r="J127" s="87">
        <f t="shared" si="22"/>
        <v>0</v>
      </c>
      <c r="K127" s="87">
        <f t="shared" si="23"/>
        <v>0</v>
      </c>
      <c r="L127" s="87">
        <f t="shared" si="24"/>
        <v>0</v>
      </c>
      <c r="M127" s="87">
        <f t="shared" ca="1" si="25"/>
        <v>1.3307420245958001E-2</v>
      </c>
      <c r="N127" s="87">
        <f t="shared" ca="1" si="26"/>
        <v>0</v>
      </c>
      <c r="O127" s="110">
        <f t="shared" ca="1" si="27"/>
        <v>0</v>
      </c>
      <c r="P127" s="87">
        <f t="shared" ca="1" si="28"/>
        <v>0</v>
      </c>
      <c r="Q127" s="87">
        <f t="shared" ca="1" si="29"/>
        <v>0</v>
      </c>
      <c r="R127" s="28">
        <f t="shared" ca="1" si="17"/>
        <v>-1.3307420245958001E-2</v>
      </c>
    </row>
    <row r="128" spans="1:18">
      <c r="A128" s="85"/>
      <c r="B128" s="85"/>
      <c r="C128" s="85"/>
      <c r="D128" s="86">
        <f t="shared" si="18"/>
        <v>0</v>
      </c>
      <c r="E128" s="86">
        <f t="shared" si="18"/>
        <v>0</v>
      </c>
      <c r="F128" s="87">
        <f t="shared" si="19"/>
        <v>0</v>
      </c>
      <c r="G128" s="87">
        <f t="shared" si="19"/>
        <v>0</v>
      </c>
      <c r="H128" s="87">
        <f t="shared" si="20"/>
        <v>0</v>
      </c>
      <c r="I128" s="87">
        <f t="shared" si="21"/>
        <v>0</v>
      </c>
      <c r="J128" s="87">
        <f t="shared" si="22"/>
        <v>0</v>
      </c>
      <c r="K128" s="87">
        <f t="shared" si="23"/>
        <v>0</v>
      </c>
      <c r="L128" s="87">
        <f t="shared" si="24"/>
        <v>0</v>
      </c>
      <c r="M128" s="87">
        <f t="shared" ca="1" si="25"/>
        <v>1.3307420245958001E-2</v>
      </c>
      <c r="N128" s="87">
        <f t="shared" ca="1" si="26"/>
        <v>0</v>
      </c>
      <c r="O128" s="110">
        <f t="shared" ca="1" si="27"/>
        <v>0</v>
      </c>
      <c r="P128" s="87">
        <f t="shared" ca="1" si="28"/>
        <v>0</v>
      </c>
      <c r="Q128" s="87">
        <f t="shared" ca="1" si="29"/>
        <v>0</v>
      </c>
      <c r="R128" s="28">
        <f t="shared" ca="1" si="17"/>
        <v>-1.3307420245958001E-2</v>
      </c>
    </row>
    <row r="129" spans="1:18">
      <c r="A129" s="85"/>
      <c r="B129" s="85"/>
      <c r="C129" s="85"/>
      <c r="D129" s="86">
        <f t="shared" si="18"/>
        <v>0</v>
      </c>
      <c r="E129" s="86">
        <f t="shared" si="18"/>
        <v>0</v>
      </c>
      <c r="F129" s="87">
        <f t="shared" si="19"/>
        <v>0</v>
      </c>
      <c r="G129" s="87">
        <f t="shared" si="19"/>
        <v>0</v>
      </c>
      <c r="H129" s="87">
        <f t="shared" si="20"/>
        <v>0</v>
      </c>
      <c r="I129" s="87">
        <f t="shared" si="21"/>
        <v>0</v>
      </c>
      <c r="J129" s="87">
        <f t="shared" si="22"/>
        <v>0</v>
      </c>
      <c r="K129" s="87">
        <f t="shared" si="23"/>
        <v>0</v>
      </c>
      <c r="L129" s="87">
        <f t="shared" si="24"/>
        <v>0</v>
      </c>
      <c r="M129" s="87">
        <f t="shared" ca="1" si="25"/>
        <v>1.3307420245958001E-2</v>
      </c>
      <c r="N129" s="87">
        <f t="shared" ca="1" si="26"/>
        <v>0</v>
      </c>
      <c r="O129" s="110">
        <f t="shared" ca="1" si="27"/>
        <v>0</v>
      </c>
      <c r="P129" s="87">
        <f t="shared" ca="1" si="28"/>
        <v>0</v>
      </c>
      <c r="Q129" s="87">
        <f t="shared" ca="1" si="29"/>
        <v>0</v>
      </c>
      <c r="R129" s="28">
        <f t="shared" ca="1" si="17"/>
        <v>-1.3307420245958001E-2</v>
      </c>
    </row>
    <row r="130" spans="1:18">
      <c r="A130" s="85"/>
      <c r="B130" s="85"/>
      <c r="C130" s="85"/>
      <c r="D130" s="86">
        <f t="shared" si="18"/>
        <v>0</v>
      </c>
      <c r="E130" s="86">
        <f t="shared" si="18"/>
        <v>0</v>
      </c>
      <c r="F130" s="87">
        <f t="shared" si="19"/>
        <v>0</v>
      </c>
      <c r="G130" s="87">
        <f t="shared" si="19"/>
        <v>0</v>
      </c>
      <c r="H130" s="87">
        <f t="shared" si="20"/>
        <v>0</v>
      </c>
      <c r="I130" s="87">
        <f t="shared" si="21"/>
        <v>0</v>
      </c>
      <c r="J130" s="87">
        <f t="shared" si="22"/>
        <v>0</v>
      </c>
      <c r="K130" s="87">
        <f t="shared" si="23"/>
        <v>0</v>
      </c>
      <c r="L130" s="87">
        <f t="shared" si="24"/>
        <v>0</v>
      </c>
      <c r="M130" s="87">
        <f t="shared" ca="1" si="25"/>
        <v>1.3307420245958001E-2</v>
      </c>
      <c r="N130" s="87">
        <f t="shared" ca="1" si="26"/>
        <v>0</v>
      </c>
      <c r="O130" s="110">
        <f t="shared" ca="1" si="27"/>
        <v>0</v>
      </c>
      <c r="P130" s="87">
        <f t="shared" ca="1" si="28"/>
        <v>0</v>
      </c>
      <c r="Q130" s="87">
        <f t="shared" ca="1" si="29"/>
        <v>0</v>
      </c>
      <c r="R130" s="28">
        <f t="shared" ca="1" si="17"/>
        <v>-1.3307420245958001E-2</v>
      </c>
    </row>
    <row r="131" spans="1:18">
      <c r="A131" s="85"/>
      <c r="B131" s="85"/>
      <c r="C131" s="85"/>
      <c r="D131" s="86">
        <f t="shared" si="18"/>
        <v>0</v>
      </c>
      <c r="E131" s="86">
        <f t="shared" si="18"/>
        <v>0</v>
      </c>
      <c r="F131" s="87">
        <f t="shared" si="19"/>
        <v>0</v>
      </c>
      <c r="G131" s="87">
        <f t="shared" si="19"/>
        <v>0</v>
      </c>
      <c r="H131" s="87">
        <f t="shared" si="20"/>
        <v>0</v>
      </c>
      <c r="I131" s="87">
        <f t="shared" si="21"/>
        <v>0</v>
      </c>
      <c r="J131" s="87">
        <f t="shared" si="22"/>
        <v>0</v>
      </c>
      <c r="K131" s="87">
        <f t="shared" si="23"/>
        <v>0</v>
      </c>
      <c r="L131" s="87">
        <f t="shared" si="24"/>
        <v>0</v>
      </c>
      <c r="M131" s="87">
        <f t="shared" ca="1" si="25"/>
        <v>1.3307420245958001E-2</v>
      </c>
      <c r="N131" s="87">
        <f t="shared" ca="1" si="26"/>
        <v>0</v>
      </c>
      <c r="O131" s="110">
        <f t="shared" ca="1" si="27"/>
        <v>0</v>
      </c>
      <c r="P131" s="87">
        <f t="shared" ca="1" si="28"/>
        <v>0</v>
      </c>
      <c r="Q131" s="87">
        <f t="shared" ca="1" si="29"/>
        <v>0</v>
      </c>
      <c r="R131" s="28">
        <f t="shared" ca="1" si="17"/>
        <v>-1.3307420245958001E-2</v>
      </c>
    </row>
    <row r="132" spans="1:18">
      <c r="A132" s="85"/>
      <c r="B132" s="85"/>
      <c r="C132" s="85"/>
      <c r="D132" s="86">
        <f t="shared" si="18"/>
        <v>0</v>
      </c>
      <c r="E132" s="86">
        <f t="shared" si="18"/>
        <v>0</v>
      </c>
      <c r="F132" s="87">
        <f t="shared" si="19"/>
        <v>0</v>
      </c>
      <c r="G132" s="87">
        <f t="shared" si="19"/>
        <v>0</v>
      </c>
      <c r="H132" s="87">
        <f t="shared" si="20"/>
        <v>0</v>
      </c>
      <c r="I132" s="87">
        <f t="shared" si="21"/>
        <v>0</v>
      </c>
      <c r="J132" s="87">
        <f t="shared" si="22"/>
        <v>0</v>
      </c>
      <c r="K132" s="87">
        <f t="shared" si="23"/>
        <v>0</v>
      </c>
      <c r="L132" s="87">
        <f t="shared" si="24"/>
        <v>0</v>
      </c>
      <c r="M132" s="87">
        <f t="shared" ca="1" si="25"/>
        <v>1.3307420245958001E-2</v>
      </c>
      <c r="N132" s="87">
        <f t="shared" ca="1" si="26"/>
        <v>0</v>
      </c>
      <c r="O132" s="110">
        <f t="shared" ca="1" si="27"/>
        <v>0</v>
      </c>
      <c r="P132" s="87">
        <f t="shared" ca="1" si="28"/>
        <v>0</v>
      </c>
      <c r="Q132" s="87">
        <f t="shared" ca="1" si="29"/>
        <v>0</v>
      </c>
      <c r="R132" s="28">
        <f t="shared" ca="1" si="17"/>
        <v>-1.3307420245958001E-2</v>
      </c>
    </row>
    <row r="133" spans="1:18">
      <c r="A133" s="85"/>
      <c r="B133" s="85"/>
      <c r="C133" s="85"/>
      <c r="D133" s="86">
        <f t="shared" si="18"/>
        <v>0</v>
      </c>
      <c r="E133" s="86">
        <f t="shared" si="18"/>
        <v>0</v>
      </c>
      <c r="F133" s="87">
        <f t="shared" si="19"/>
        <v>0</v>
      </c>
      <c r="G133" s="87">
        <f t="shared" si="19"/>
        <v>0</v>
      </c>
      <c r="H133" s="87">
        <f t="shared" si="20"/>
        <v>0</v>
      </c>
      <c r="I133" s="87">
        <f t="shared" si="21"/>
        <v>0</v>
      </c>
      <c r="J133" s="87">
        <f t="shared" si="22"/>
        <v>0</v>
      </c>
      <c r="K133" s="87">
        <f t="shared" si="23"/>
        <v>0</v>
      </c>
      <c r="L133" s="87">
        <f t="shared" si="24"/>
        <v>0</v>
      </c>
      <c r="M133" s="87">
        <f t="shared" ca="1" si="25"/>
        <v>1.3307420245958001E-2</v>
      </c>
      <c r="N133" s="87">
        <f t="shared" ca="1" si="26"/>
        <v>0</v>
      </c>
      <c r="O133" s="110">
        <f t="shared" ca="1" si="27"/>
        <v>0</v>
      </c>
      <c r="P133" s="87">
        <f t="shared" ca="1" si="28"/>
        <v>0</v>
      </c>
      <c r="Q133" s="87">
        <f t="shared" ca="1" si="29"/>
        <v>0</v>
      </c>
      <c r="R133" s="28">
        <f t="shared" ca="1" si="17"/>
        <v>-1.3307420245958001E-2</v>
      </c>
    </row>
    <row r="134" spans="1:18">
      <c r="A134" s="85"/>
      <c r="B134" s="85"/>
      <c r="C134" s="85"/>
      <c r="D134" s="86">
        <f t="shared" si="18"/>
        <v>0</v>
      </c>
      <c r="E134" s="86">
        <f t="shared" si="18"/>
        <v>0</v>
      </c>
      <c r="F134" s="87">
        <f t="shared" si="19"/>
        <v>0</v>
      </c>
      <c r="G134" s="87">
        <f t="shared" si="19"/>
        <v>0</v>
      </c>
      <c r="H134" s="87">
        <f t="shared" si="20"/>
        <v>0</v>
      </c>
      <c r="I134" s="87">
        <f t="shared" si="21"/>
        <v>0</v>
      </c>
      <c r="J134" s="87">
        <f t="shared" si="22"/>
        <v>0</v>
      </c>
      <c r="K134" s="87">
        <f t="shared" si="23"/>
        <v>0</v>
      </c>
      <c r="L134" s="87">
        <f t="shared" si="24"/>
        <v>0</v>
      </c>
      <c r="M134" s="87">
        <f t="shared" ca="1" si="25"/>
        <v>1.3307420245958001E-2</v>
      </c>
      <c r="N134" s="87">
        <f t="shared" ca="1" si="26"/>
        <v>0</v>
      </c>
      <c r="O134" s="110">
        <f t="shared" ca="1" si="27"/>
        <v>0</v>
      </c>
      <c r="P134" s="87">
        <f t="shared" ca="1" si="28"/>
        <v>0</v>
      </c>
      <c r="Q134" s="87">
        <f t="shared" ca="1" si="29"/>
        <v>0</v>
      </c>
      <c r="R134" s="28">
        <f t="shared" ca="1" si="17"/>
        <v>-1.3307420245958001E-2</v>
      </c>
    </row>
    <row r="135" spans="1:18">
      <c r="A135" s="85"/>
      <c r="B135" s="85"/>
      <c r="C135" s="85"/>
      <c r="D135" s="86">
        <f t="shared" si="18"/>
        <v>0</v>
      </c>
      <c r="E135" s="86">
        <f t="shared" si="18"/>
        <v>0</v>
      </c>
      <c r="F135" s="87">
        <f t="shared" si="19"/>
        <v>0</v>
      </c>
      <c r="G135" s="87">
        <f t="shared" si="19"/>
        <v>0</v>
      </c>
      <c r="H135" s="87">
        <f t="shared" si="20"/>
        <v>0</v>
      </c>
      <c r="I135" s="87">
        <f t="shared" si="21"/>
        <v>0</v>
      </c>
      <c r="J135" s="87">
        <f t="shared" si="22"/>
        <v>0</v>
      </c>
      <c r="K135" s="87">
        <f t="shared" si="23"/>
        <v>0</v>
      </c>
      <c r="L135" s="87">
        <f t="shared" si="24"/>
        <v>0</v>
      </c>
      <c r="M135" s="87">
        <f t="shared" ca="1" si="25"/>
        <v>1.3307420245958001E-2</v>
      </c>
      <c r="N135" s="87">
        <f t="shared" ca="1" si="26"/>
        <v>0</v>
      </c>
      <c r="O135" s="110">
        <f t="shared" ca="1" si="27"/>
        <v>0</v>
      </c>
      <c r="P135" s="87">
        <f t="shared" ca="1" si="28"/>
        <v>0</v>
      </c>
      <c r="Q135" s="87">
        <f t="shared" ca="1" si="29"/>
        <v>0</v>
      </c>
      <c r="R135" s="28">
        <f t="shared" ca="1" si="17"/>
        <v>-1.3307420245958001E-2</v>
      </c>
    </row>
    <row r="136" spans="1:18">
      <c r="A136" s="85"/>
      <c r="B136" s="85"/>
      <c r="C136" s="85"/>
      <c r="D136" s="86">
        <f t="shared" si="18"/>
        <v>0</v>
      </c>
      <c r="E136" s="86">
        <f t="shared" si="18"/>
        <v>0</v>
      </c>
      <c r="F136" s="87">
        <f t="shared" si="19"/>
        <v>0</v>
      </c>
      <c r="G136" s="87">
        <f t="shared" si="19"/>
        <v>0</v>
      </c>
      <c r="H136" s="87">
        <f t="shared" si="20"/>
        <v>0</v>
      </c>
      <c r="I136" s="87">
        <f t="shared" si="21"/>
        <v>0</v>
      </c>
      <c r="J136" s="87">
        <f t="shared" si="22"/>
        <v>0</v>
      </c>
      <c r="K136" s="87">
        <f t="shared" si="23"/>
        <v>0</v>
      </c>
      <c r="L136" s="87">
        <f t="shared" si="24"/>
        <v>0</v>
      </c>
      <c r="M136" s="87">
        <f t="shared" ca="1" si="25"/>
        <v>1.3307420245958001E-2</v>
      </c>
      <c r="N136" s="87">
        <f t="shared" ca="1" si="26"/>
        <v>0</v>
      </c>
      <c r="O136" s="110">
        <f t="shared" ca="1" si="27"/>
        <v>0</v>
      </c>
      <c r="P136" s="87">
        <f t="shared" ca="1" si="28"/>
        <v>0</v>
      </c>
      <c r="Q136" s="87">
        <f t="shared" ca="1" si="29"/>
        <v>0</v>
      </c>
      <c r="R136" s="28">
        <f t="shared" ca="1" si="17"/>
        <v>-1.3307420245958001E-2</v>
      </c>
    </row>
    <row r="137" spans="1:18">
      <c r="A137" s="85"/>
      <c r="B137" s="85"/>
      <c r="C137" s="85"/>
      <c r="D137" s="86">
        <f t="shared" si="18"/>
        <v>0</v>
      </c>
      <c r="E137" s="86">
        <f t="shared" si="18"/>
        <v>0</v>
      </c>
      <c r="F137" s="87">
        <f t="shared" si="19"/>
        <v>0</v>
      </c>
      <c r="G137" s="87">
        <f t="shared" si="19"/>
        <v>0</v>
      </c>
      <c r="H137" s="87">
        <f t="shared" si="20"/>
        <v>0</v>
      </c>
      <c r="I137" s="87">
        <f t="shared" si="21"/>
        <v>0</v>
      </c>
      <c r="J137" s="87">
        <f t="shared" si="22"/>
        <v>0</v>
      </c>
      <c r="K137" s="87">
        <f t="shared" si="23"/>
        <v>0</v>
      </c>
      <c r="L137" s="87">
        <f t="shared" si="24"/>
        <v>0</v>
      </c>
      <c r="M137" s="87">
        <f t="shared" ca="1" si="25"/>
        <v>1.3307420245958001E-2</v>
      </c>
      <c r="N137" s="87">
        <f t="shared" ca="1" si="26"/>
        <v>0</v>
      </c>
      <c r="O137" s="110">
        <f t="shared" ca="1" si="27"/>
        <v>0</v>
      </c>
      <c r="P137" s="87">
        <f t="shared" ca="1" si="28"/>
        <v>0</v>
      </c>
      <c r="Q137" s="87">
        <f t="shared" ca="1" si="29"/>
        <v>0</v>
      </c>
      <c r="R137" s="28">
        <f t="shared" ca="1" si="17"/>
        <v>-1.3307420245958001E-2</v>
      </c>
    </row>
    <row r="138" spans="1:18">
      <c r="A138" s="85"/>
      <c r="B138" s="85"/>
      <c r="C138" s="85"/>
      <c r="D138" s="86">
        <f t="shared" si="18"/>
        <v>0</v>
      </c>
      <c r="E138" s="86">
        <f t="shared" si="18"/>
        <v>0</v>
      </c>
      <c r="F138" s="87">
        <f t="shared" si="19"/>
        <v>0</v>
      </c>
      <c r="G138" s="87">
        <f t="shared" si="19"/>
        <v>0</v>
      </c>
      <c r="H138" s="87">
        <f t="shared" si="20"/>
        <v>0</v>
      </c>
      <c r="I138" s="87">
        <f t="shared" si="21"/>
        <v>0</v>
      </c>
      <c r="J138" s="87">
        <f t="shared" si="22"/>
        <v>0</v>
      </c>
      <c r="K138" s="87">
        <f t="shared" si="23"/>
        <v>0</v>
      </c>
      <c r="L138" s="87">
        <f t="shared" si="24"/>
        <v>0</v>
      </c>
      <c r="M138" s="87">
        <f t="shared" ca="1" si="25"/>
        <v>1.3307420245958001E-2</v>
      </c>
      <c r="N138" s="87">
        <f t="shared" ca="1" si="26"/>
        <v>0</v>
      </c>
      <c r="O138" s="110">
        <f t="shared" ca="1" si="27"/>
        <v>0</v>
      </c>
      <c r="P138" s="87">
        <f t="shared" ca="1" si="28"/>
        <v>0</v>
      </c>
      <c r="Q138" s="87">
        <f t="shared" ca="1" si="29"/>
        <v>0</v>
      </c>
      <c r="R138" s="28">
        <f t="shared" ca="1" si="17"/>
        <v>-1.3307420245958001E-2</v>
      </c>
    </row>
    <row r="139" spans="1:18">
      <c r="A139" s="85"/>
      <c r="B139" s="85"/>
      <c r="C139" s="85"/>
      <c r="D139" s="86">
        <f t="shared" si="18"/>
        <v>0</v>
      </c>
      <c r="E139" s="86">
        <f t="shared" si="18"/>
        <v>0</v>
      </c>
      <c r="F139" s="87">
        <f t="shared" si="19"/>
        <v>0</v>
      </c>
      <c r="G139" s="87">
        <f t="shared" si="19"/>
        <v>0</v>
      </c>
      <c r="H139" s="87">
        <f t="shared" si="20"/>
        <v>0</v>
      </c>
      <c r="I139" s="87">
        <f t="shared" si="21"/>
        <v>0</v>
      </c>
      <c r="J139" s="87">
        <f t="shared" si="22"/>
        <v>0</v>
      </c>
      <c r="K139" s="87">
        <f t="shared" si="23"/>
        <v>0</v>
      </c>
      <c r="L139" s="87">
        <f t="shared" si="24"/>
        <v>0</v>
      </c>
      <c r="M139" s="87">
        <f t="shared" ca="1" si="25"/>
        <v>1.3307420245958001E-2</v>
      </c>
      <c r="N139" s="87">
        <f t="shared" ca="1" si="26"/>
        <v>0</v>
      </c>
      <c r="O139" s="110">
        <f t="shared" ca="1" si="27"/>
        <v>0</v>
      </c>
      <c r="P139" s="87">
        <f t="shared" ca="1" si="28"/>
        <v>0</v>
      </c>
      <c r="Q139" s="87">
        <f t="shared" ca="1" si="29"/>
        <v>0</v>
      </c>
      <c r="R139" s="28">
        <f t="shared" ca="1" si="17"/>
        <v>-1.3307420245958001E-2</v>
      </c>
    </row>
    <row r="140" spans="1:18">
      <c r="A140" s="85"/>
      <c r="B140" s="85"/>
      <c r="C140" s="85"/>
      <c r="D140" s="86">
        <f t="shared" si="18"/>
        <v>0</v>
      </c>
      <c r="E140" s="86">
        <f t="shared" si="18"/>
        <v>0</v>
      </c>
      <c r="F140" s="87">
        <f t="shared" si="19"/>
        <v>0</v>
      </c>
      <c r="G140" s="87">
        <f t="shared" si="19"/>
        <v>0</v>
      </c>
      <c r="H140" s="87">
        <f t="shared" si="20"/>
        <v>0</v>
      </c>
      <c r="I140" s="87">
        <f t="shared" si="21"/>
        <v>0</v>
      </c>
      <c r="J140" s="87">
        <f t="shared" si="22"/>
        <v>0</v>
      </c>
      <c r="K140" s="87">
        <f t="shared" si="23"/>
        <v>0</v>
      </c>
      <c r="L140" s="87">
        <f t="shared" si="24"/>
        <v>0</v>
      </c>
      <c r="M140" s="87">
        <f t="shared" ca="1" si="25"/>
        <v>1.3307420245958001E-2</v>
      </c>
      <c r="N140" s="87">
        <f t="shared" ca="1" si="26"/>
        <v>0</v>
      </c>
      <c r="O140" s="110">
        <f t="shared" ca="1" si="27"/>
        <v>0</v>
      </c>
      <c r="P140" s="87">
        <f t="shared" ca="1" si="28"/>
        <v>0</v>
      </c>
      <c r="Q140" s="87">
        <f t="shared" ca="1" si="29"/>
        <v>0</v>
      </c>
      <c r="R140" s="28">
        <f t="shared" ca="1" si="17"/>
        <v>-1.3307420245958001E-2</v>
      </c>
    </row>
    <row r="141" spans="1:18">
      <c r="A141" s="85"/>
      <c r="B141" s="85"/>
      <c r="C141" s="85"/>
      <c r="D141" s="86">
        <f t="shared" si="18"/>
        <v>0</v>
      </c>
      <c r="E141" s="86">
        <f t="shared" si="18"/>
        <v>0</v>
      </c>
      <c r="F141" s="87">
        <f t="shared" si="19"/>
        <v>0</v>
      </c>
      <c r="G141" s="87">
        <f t="shared" si="19"/>
        <v>0</v>
      </c>
      <c r="H141" s="87">
        <f t="shared" si="20"/>
        <v>0</v>
      </c>
      <c r="I141" s="87">
        <f t="shared" si="21"/>
        <v>0</v>
      </c>
      <c r="J141" s="87">
        <f t="shared" si="22"/>
        <v>0</v>
      </c>
      <c r="K141" s="87">
        <f t="shared" si="23"/>
        <v>0</v>
      </c>
      <c r="L141" s="87">
        <f t="shared" si="24"/>
        <v>0</v>
      </c>
      <c r="M141" s="87">
        <f t="shared" ca="1" si="25"/>
        <v>1.3307420245958001E-2</v>
      </c>
      <c r="N141" s="87">
        <f t="shared" ca="1" si="26"/>
        <v>0</v>
      </c>
      <c r="O141" s="110">
        <f t="shared" ca="1" si="27"/>
        <v>0</v>
      </c>
      <c r="P141" s="87">
        <f t="shared" ca="1" si="28"/>
        <v>0</v>
      </c>
      <c r="Q141" s="87">
        <f t="shared" ca="1" si="29"/>
        <v>0</v>
      </c>
      <c r="R141" s="28">
        <f t="shared" ca="1" si="17"/>
        <v>-1.3307420245958001E-2</v>
      </c>
    </row>
    <row r="142" spans="1:18">
      <c r="A142" s="85"/>
      <c r="B142" s="85"/>
      <c r="C142" s="85"/>
      <c r="D142" s="86">
        <f t="shared" si="18"/>
        <v>0</v>
      </c>
      <c r="E142" s="86">
        <f t="shared" si="18"/>
        <v>0</v>
      </c>
      <c r="F142" s="87">
        <f t="shared" si="19"/>
        <v>0</v>
      </c>
      <c r="G142" s="87">
        <f t="shared" si="19"/>
        <v>0</v>
      </c>
      <c r="H142" s="87">
        <f t="shared" si="20"/>
        <v>0</v>
      </c>
      <c r="I142" s="87">
        <f t="shared" si="21"/>
        <v>0</v>
      </c>
      <c r="J142" s="87">
        <f t="shared" si="22"/>
        <v>0</v>
      </c>
      <c r="K142" s="87">
        <f t="shared" si="23"/>
        <v>0</v>
      </c>
      <c r="L142" s="87">
        <f t="shared" si="24"/>
        <v>0</v>
      </c>
      <c r="M142" s="87">
        <f t="shared" ca="1" si="25"/>
        <v>1.3307420245958001E-2</v>
      </c>
      <c r="N142" s="87">
        <f t="shared" ca="1" si="26"/>
        <v>0</v>
      </c>
      <c r="O142" s="110">
        <f t="shared" ca="1" si="27"/>
        <v>0</v>
      </c>
      <c r="P142" s="87">
        <f t="shared" ca="1" si="28"/>
        <v>0</v>
      </c>
      <c r="Q142" s="87">
        <f t="shared" ca="1" si="29"/>
        <v>0</v>
      </c>
      <c r="R142" s="28">
        <f t="shared" ca="1" si="17"/>
        <v>-1.3307420245958001E-2</v>
      </c>
    </row>
    <row r="143" spans="1:18">
      <c r="A143" s="85"/>
      <c r="B143" s="85"/>
      <c r="C143" s="85"/>
      <c r="D143" s="86">
        <f t="shared" si="18"/>
        <v>0</v>
      </c>
      <c r="E143" s="86">
        <f t="shared" si="18"/>
        <v>0</v>
      </c>
      <c r="F143" s="87">
        <f t="shared" si="19"/>
        <v>0</v>
      </c>
      <c r="G143" s="87">
        <f t="shared" si="19"/>
        <v>0</v>
      </c>
      <c r="H143" s="87">
        <f t="shared" si="20"/>
        <v>0</v>
      </c>
      <c r="I143" s="87">
        <f t="shared" si="21"/>
        <v>0</v>
      </c>
      <c r="J143" s="87">
        <f t="shared" si="22"/>
        <v>0</v>
      </c>
      <c r="K143" s="87">
        <f t="shared" si="23"/>
        <v>0</v>
      </c>
      <c r="L143" s="87">
        <f t="shared" si="24"/>
        <v>0</v>
      </c>
      <c r="M143" s="87">
        <f t="shared" ca="1" si="25"/>
        <v>1.3307420245958001E-2</v>
      </c>
      <c r="N143" s="87">
        <f t="shared" ca="1" si="26"/>
        <v>0</v>
      </c>
      <c r="O143" s="110">
        <f t="shared" ca="1" si="27"/>
        <v>0</v>
      </c>
      <c r="P143" s="87">
        <f t="shared" ca="1" si="28"/>
        <v>0</v>
      </c>
      <c r="Q143" s="87">
        <f t="shared" ca="1" si="29"/>
        <v>0</v>
      </c>
      <c r="R143" s="28">
        <f t="shared" ca="1" si="17"/>
        <v>-1.3307420245958001E-2</v>
      </c>
    </row>
    <row r="144" spans="1:18">
      <c r="A144" s="85"/>
      <c r="B144" s="85"/>
      <c r="C144" s="85"/>
      <c r="D144" s="86">
        <f t="shared" si="18"/>
        <v>0</v>
      </c>
      <c r="E144" s="86">
        <f t="shared" si="18"/>
        <v>0</v>
      </c>
      <c r="F144" s="87">
        <f t="shared" si="19"/>
        <v>0</v>
      </c>
      <c r="G144" s="87">
        <f t="shared" si="19"/>
        <v>0</v>
      </c>
      <c r="H144" s="87">
        <f t="shared" si="20"/>
        <v>0</v>
      </c>
      <c r="I144" s="87">
        <f t="shared" si="21"/>
        <v>0</v>
      </c>
      <c r="J144" s="87">
        <f t="shared" si="22"/>
        <v>0</v>
      </c>
      <c r="K144" s="87">
        <f t="shared" si="23"/>
        <v>0</v>
      </c>
      <c r="L144" s="87">
        <f t="shared" si="24"/>
        <v>0</v>
      </c>
      <c r="M144" s="87">
        <f t="shared" ca="1" si="25"/>
        <v>1.3307420245958001E-2</v>
      </c>
      <c r="N144" s="87">
        <f t="shared" ca="1" si="26"/>
        <v>0</v>
      </c>
      <c r="O144" s="110">
        <f t="shared" ca="1" si="27"/>
        <v>0</v>
      </c>
      <c r="P144" s="87">
        <f t="shared" ca="1" si="28"/>
        <v>0</v>
      </c>
      <c r="Q144" s="87">
        <f t="shared" ca="1" si="29"/>
        <v>0</v>
      </c>
      <c r="R144" s="28">
        <f t="shared" ref="R144:R207" ca="1" si="30">+E144-M144</f>
        <v>-1.3307420245958001E-2</v>
      </c>
    </row>
    <row r="145" spans="1:18">
      <c r="A145" s="85"/>
      <c r="B145" s="85"/>
      <c r="C145" s="85"/>
      <c r="D145" s="86">
        <f t="shared" ref="D145:E208" si="31">A145/A$18</f>
        <v>0</v>
      </c>
      <c r="E145" s="86">
        <f t="shared" si="31"/>
        <v>0</v>
      </c>
      <c r="F145" s="87">
        <f t="shared" ref="F145:G208" si="32">$C145*D145</f>
        <v>0</v>
      </c>
      <c r="G145" s="87">
        <f t="shared" si="32"/>
        <v>0</v>
      </c>
      <c r="H145" s="87">
        <f t="shared" ref="H145:H208" si="33">C145*D145*D145</f>
        <v>0</v>
      </c>
      <c r="I145" s="87">
        <f t="shared" ref="I145:I208" si="34">C145*D145*D145*D145</f>
        <v>0</v>
      </c>
      <c r="J145" s="87">
        <f t="shared" ref="J145:J208" si="35">C145*D145*D145*D145*D145</f>
        <v>0</v>
      </c>
      <c r="K145" s="87">
        <f t="shared" ref="K145:K208" si="36">C145*E145*D145</f>
        <v>0</v>
      </c>
      <c r="L145" s="87">
        <f t="shared" ref="L145:L208" si="37">C145*E145*D145*D145</f>
        <v>0</v>
      </c>
      <c r="M145" s="87">
        <f t="shared" ref="M145:M208" ca="1" si="38">+E$4+E$5*D145+E$6*D145^2</f>
        <v>1.3307420245958001E-2</v>
      </c>
      <c r="N145" s="87">
        <f t="shared" ref="N145:N208" ca="1" si="39">C145*(M145-E145)^2</f>
        <v>0</v>
      </c>
      <c r="O145" s="110">
        <f t="shared" ref="O145:O208" ca="1" si="40">(C145*O$1-O$2*F145+O$3*H145)^2</f>
        <v>0</v>
      </c>
      <c r="P145" s="87">
        <f t="shared" ref="P145:P208" ca="1" si="41">(-C145*O$2+O$4*F145-O$5*H145)^2</f>
        <v>0</v>
      </c>
      <c r="Q145" s="87">
        <f t="shared" ref="Q145:Q208" ca="1" si="42">+(C145*O$3-F145*O$5+H145*O$6)^2</f>
        <v>0</v>
      </c>
      <c r="R145" s="28">
        <f t="shared" ca="1" si="30"/>
        <v>-1.3307420245958001E-2</v>
      </c>
    </row>
    <row r="146" spans="1:18">
      <c r="A146" s="85"/>
      <c r="B146" s="85"/>
      <c r="C146" s="85"/>
      <c r="D146" s="86">
        <f t="shared" si="31"/>
        <v>0</v>
      </c>
      <c r="E146" s="86">
        <f t="shared" si="31"/>
        <v>0</v>
      </c>
      <c r="F146" s="87">
        <f t="shared" si="32"/>
        <v>0</v>
      </c>
      <c r="G146" s="87">
        <f t="shared" si="32"/>
        <v>0</v>
      </c>
      <c r="H146" s="87">
        <f t="shared" si="33"/>
        <v>0</v>
      </c>
      <c r="I146" s="87">
        <f t="shared" si="34"/>
        <v>0</v>
      </c>
      <c r="J146" s="87">
        <f t="shared" si="35"/>
        <v>0</v>
      </c>
      <c r="K146" s="87">
        <f t="shared" si="36"/>
        <v>0</v>
      </c>
      <c r="L146" s="87">
        <f t="shared" si="37"/>
        <v>0</v>
      </c>
      <c r="M146" s="87">
        <f t="shared" ca="1" si="38"/>
        <v>1.3307420245958001E-2</v>
      </c>
      <c r="N146" s="87">
        <f t="shared" ca="1" si="39"/>
        <v>0</v>
      </c>
      <c r="O146" s="110">
        <f t="shared" ca="1" si="40"/>
        <v>0</v>
      </c>
      <c r="P146" s="87">
        <f t="shared" ca="1" si="41"/>
        <v>0</v>
      </c>
      <c r="Q146" s="87">
        <f t="shared" ca="1" si="42"/>
        <v>0</v>
      </c>
      <c r="R146" s="28">
        <f t="shared" ca="1" si="30"/>
        <v>-1.3307420245958001E-2</v>
      </c>
    </row>
    <row r="147" spans="1:18">
      <c r="A147" s="85"/>
      <c r="B147" s="85"/>
      <c r="C147" s="85"/>
      <c r="D147" s="86">
        <f t="shared" si="31"/>
        <v>0</v>
      </c>
      <c r="E147" s="86">
        <f t="shared" si="31"/>
        <v>0</v>
      </c>
      <c r="F147" s="87">
        <f t="shared" si="32"/>
        <v>0</v>
      </c>
      <c r="G147" s="87">
        <f t="shared" si="32"/>
        <v>0</v>
      </c>
      <c r="H147" s="87">
        <f t="shared" si="33"/>
        <v>0</v>
      </c>
      <c r="I147" s="87">
        <f t="shared" si="34"/>
        <v>0</v>
      </c>
      <c r="J147" s="87">
        <f t="shared" si="35"/>
        <v>0</v>
      </c>
      <c r="K147" s="87">
        <f t="shared" si="36"/>
        <v>0</v>
      </c>
      <c r="L147" s="87">
        <f t="shared" si="37"/>
        <v>0</v>
      </c>
      <c r="M147" s="87">
        <f t="shared" ca="1" si="38"/>
        <v>1.3307420245958001E-2</v>
      </c>
      <c r="N147" s="87">
        <f t="shared" ca="1" si="39"/>
        <v>0</v>
      </c>
      <c r="O147" s="110">
        <f t="shared" ca="1" si="40"/>
        <v>0</v>
      </c>
      <c r="P147" s="87">
        <f t="shared" ca="1" si="41"/>
        <v>0</v>
      </c>
      <c r="Q147" s="87">
        <f t="shared" ca="1" si="42"/>
        <v>0</v>
      </c>
      <c r="R147" s="28">
        <f t="shared" ca="1" si="30"/>
        <v>-1.3307420245958001E-2</v>
      </c>
    </row>
    <row r="148" spans="1:18">
      <c r="A148" s="85"/>
      <c r="B148" s="85"/>
      <c r="C148" s="85"/>
      <c r="D148" s="86">
        <f t="shared" si="31"/>
        <v>0</v>
      </c>
      <c r="E148" s="86">
        <f t="shared" si="31"/>
        <v>0</v>
      </c>
      <c r="F148" s="87">
        <f t="shared" si="32"/>
        <v>0</v>
      </c>
      <c r="G148" s="87">
        <f t="shared" si="32"/>
        <v>0</v>
      </c>
      <c r="H148" s="87">
        <f t="shared" si="33"/>
        <v>0</v>
      </c>
      <c r="I148" s="87">
        <f t="shared" si="34"/>
        <v>0</v>
      </c>
      <c r="J148" s="87">
        <f t="shared" si="35"/>
        <v>0</v>
      </c>
      <c r="K148" s="87">
        <f t="shared" si="36"/>
        <v>0</v>
      </c>
      <c r="L148" s="87">
        <f t="shared" si="37"/>
        <v>0</v>
      </c>
      <c r="M148" s="87">
        <f t="shared" ca="1" si="38"/>
        <v>1.3307420245958001E-2</v>
      </c>
      <c r="N148" s="87">
        <f t="shared" ca="1" si="39"/>
        <v>0</v>
      </c>
      <c r="O148" s="110">
        <f t="shared" ca="1" si="40"/>
        <v>0</v>
      </c>
      <c r="P148" s="87">
        <f t="shared" ca="1" si="41"/>
        <v>0</v>
      </c>
      <c r="Q148" s="87">
        <f t="shared" ca="1" si="42"/>
        <v>0</v>
      </c>
      <c r="R148" s="28">
        <f t="shared" ca="1" si="30"/>
        <v>-1.3307420245958001E-2</v>
      </c>
    </row>
    <row r="149" spans="1:18">
      <c r="A149" s="85"/>
      <c r="B149" s="85"/>
      <c r="C149" s="85"/>
      <c r="D149" s="86">
        <f t="shared" si="31"/>
        <v>0</v>
      </c>
      <c r="E149" s="86">
        <f t="shared" si="31"/>
        <v>0</v>
      </c>
      <c r="F149" s="87">
        <f t="shared" si="32"/>
        <v>0</v>
      </c>
      <c r="G149" s="87">
        <f t="shared" si="32"/>
        <v>0</v>
      </c>
      <c r="H149" s="87">
        <f t="shared" si="33"/>
        <v>0</v>
      </c>
      <c r="I149" s="87">
        <f t="shared" si="34"/>
        <v>0</v>
      </c>
      <c r="J149" s="87">
        <f t="shared" si="35"/>
        <v>0</v>
      </c>
      <c r="K149" s="87">
        <f t="shared" si="36"/>
        <v>0</v>
      </c>
      <c r="L149" s="87">
        <f t="shared" si="37"/>
        <v>0</v>
      </c>
      <c r="M149" s="87">
        <f t="shared" ca="1" si="38"/>
        <v>1.3307420245958001E-2</v>
      </c>
      <c r="N149" s="87">
        <f t="shared" ca="1" si="39"/>
        <v>0</v>
      </c>
      <c r="O149" s="110">
        <f t="shared" ca="1" si="40"/>
        <v>0</v>
      </c>
      <c r="P149" s="87">
        <f t="shared" ca="1" si="41"/>
        <v>0</v>
      </c>
      <c r="Q149" s="87">
        <f t="shared" ca="1" si="42"/>
        <v>0</v>
      </c>
      <c r="R149" s="28">
        <f t="shared" ca="1" si="30"/>
        <v>-1.3307420245958001E-2</v>
      </c>
    </row>
    <row r="150" spans="1:18">
      <c r="A150" s="85"/>
      <c r="B150" s="85"/>
      <c r="C150" s="85"/>
      <c r="D150" s="86">
        <f t="shared" si="31"/>
        <v>0</v>
      </c>
      <c r="E150" s="86">
        <f t="shared" si="31"/>
        <v>0</v>
      </c>
      <c r="F150" s="87">
        <f t="shared" si="32"/>
        <v>0</v>
      </c>
      <c r="G150" s="87">
        <f t="shared" si="32"/>
        <v>0</v>
      </c>
      <c r="H150" s="87">
        <f t="shared" si="33"/>
        <v>0</v>
      </c>
      <c r="I150" s="87">
        <f t="shared" si="34"/>
        <v>0</v>
      </c>
      <c r="J150" s="87">
        <f t="shared" si="35"/>
        <v>0</v>
      </c>
      <c r="K150" s="87">
        <f t="shared" si="36"/>
        <v>0</v>
      </c>
      <c r="L150" s="87">
        <f t="shared" si="37"/>
        <v>0</v>
      </c>
      <c r="M150" s="87">
        <f t="shared" ca="1" si="38"/>
        <v>1.3307420245958001E-2</v>
      </c>
      <c r="N150" s="87">
        <f t="shared" ca="1" si="39"/>
        <v>0</v>
      </c>
      <c r="O150" s="110">
        <f t="shared" ca="1" si="40"/>
        <v>0</v>
      </c>
      <c r="P150" s="87">
        <f t="shared" ca="1" si="41"/>
        <v>0</v>
      </c>
      <c r="Q150" s="87">
        <f t="shared" ca="1" si="42"/>
        <v>0</v>
      </c>
      <c r="R150" s="28">
        <f t="shared" ca="1" si="30"/>
        <v>-1.3307420245958001E-2</v>
      </c>
    </row>
    <row r="151" spans="1:18">
      <c r="A151" s="85"/>
      <c r="B151" s="85"/>
      <c r="C151" s="85"/>
      <c r="D151" s="86">
        <f t="shared" si="31"/>
        <v>0</v>
      </c>
      <c r="E151" s="86">
        <f t="shared" si="31"/>
        <v>0</v>
      </c>
      <c r="F151" s="87">
        <f t="shared" si="32"/>
        <v>0</v>
      </c>
      <c r="G151" s="87">
        <f t="shared" si="32"/>
        <v>0</v>
      </c>
      <c r="H151" s="87">
        <f t="shared" si="33"/>
        <v>0</v>
      </c>
      <c r="I151" s="87">
        <f t="shared" si="34"/>
        <v>0</v>
      </c>
      <c r="J151" s="87">
        <f t="shared" si="35"/>
        <v>0</v>
      </c>
      <c r="K151" s="87">
        <f t="shared" si="36"/>
        <v>0</v>
      </c>
      <c r="L151" s="87">
        <f t="shared" si="37"/>
        <v>0</v>
      </c>
      <c r="M151" s="87">
        <f t="shared" ca="1" si="38"/>
        <v>1.3307420245958001E-2</v>
      </c>
      <c r="N151" s="87">
        <f t="shared" ca="1" si="39"/>
        <v>0</v>
      </c>
      <c r="O151" s="110">
        <f t="shared" ca="1" si="40"/>
        <v>0</v>
      </c>
      <c r="P151" s="87">
        <f t="shared" ca="1" si="41"/>
        <v>0</v>
      </c>
      <c r="Q151" s="87">
        <f t="shared" ca="1" si="42"/>
        <v>0</v>
      </c>
      <c r="R151" s="28">
        <f t="shared" ca="1" si="30"/>
        <v>-1.3307420245958001E-2</v>
      </c>
    </row>
    <row r="152" spans="1:18">
      <c r="A152" s="85"/>
      <c r="B152" s="85"/>
      <c r="C152" s="85"/>
      <c r="D152" s="86">
        <f t="shared" si="31"/>
        <v>0</v>
      </c>
      <c r="E152" s="86">
        <f t="shared" si="31"/>
        <v>0</v>
      </c>
      <c r="F152" s="87">
        <f t="shared" si="32"/>
        <v>0</v>
      </c>
      <c r="G152" s="87">
        <f t="shared" si="32"/>
        <v>0</v>
      </c>
      <c r="H152" s="87">
        <f t="shared" si="33"/>
        <v>0</v>
      </c>
      <c r="I152" s="87">
        <f t="shared" si="34"/>
        <v>0</v>
      </c>
      <c r="J152" s="87">
        <f t="shared" si="35"/>
        <v>0</v>
      </c>
      <c r="K152" s="87">
        <f t="shared" si="36"/>
        <v>0</v>
      </c>
      <c r="L152" s="87">
        <f t="shared" si="37"/>
        <v>0</v>
      </c>
      <c r="M152" s="87">
        <f t="shared" ca="1" si="38"/>
        <v>1.3307420245958001E-2</v>
      </c>
      <c r="N152" s="87">
        <f t="shared" ca="1" si="39"/>
        <v>0</v>
      </c>
      <c r="O152" s="110">
        <f t="shared" ca="1" si="40"/>
        <v>0</v>
      </c>
      <c r="P152" s="87">
        <f t="shared" ca="1" si="41"/>
        <v>0</v>
      </c>
      <c r="Q152" s="87">
        <f t="shared" ca="1" si="42"/>
        <v>0</v>
      </c>
      <c r="R152" s="28">
        <f t="shared" ca="1" si="30"/>
        <v>-1.3307420245958001E-2</v>
      </c>
    </row>
    <row r="153" spans="1:18">
      <c r="A153" s="85"/>
      <c r="B153" s="85"/>
      <c r="C153" s="85"/>
      <c r="D153" s="86">
        <f t="shared" si="31"/>
        <v>0</v>
      </c>
      <c r="E153" s="86">
        <f t="shared" si="31"/>
        <v>0</v>
      </c>
      <c r="F153" s="87">
        <f t="shared" si="32"/>
        <v>0</v>
      </c>
      <c r="G153" s="87">
        <f t="shared" si="32"/>
        <v>0</v>
      </c>
      <c r="H153" s="87">
        <f t="shared" si="33"/>
        <v>0</v>
      </c>
      <c r="I153" s="87">
        <f t="shared" si="34"/>
        <v>0</v>
      </c>
      <c r="J153" s="87">
        <f t="shared" si="35"/>
        <v>0</v>
      </c>
      <c r="K153" s="87">
        <f t="shared" si="36"/>
        <v>0</v>
      </c>
      <c r="L153" s="87">
        <f t="shared" si="37"/>
        <v>0</v>
      </c>
      <c r="M153" s="87">
        <f t="shared" ca="1" si="38"/>
        <v>1.3307420245958001E-2</v>
      </c>
      <c r="N153" s="87">
        <f t="shared" ca="1" si="39"/>
        <v>0</v>
      </c>
      <c r="O153" s="110">
        <f t="shared" ca="1" si="40"/>
        <v>0</v>
      </c>
      <c r="P153" s="87">
        <f t="shared" ca="1" si="41"/>
        <v>0</v>
      </c>
      <c r="Q153" s="87">
        <f t="shared" ca="1" si="42"/>
        <v>0</v>
      </c>
      <c r="R153" s="28">
        <f t="shared" ca="1" si="30"/>
        <v>-1.3307420245958001E-2</v>
      </c>
    </row>
    <row r="154" spans="1:18">
      <c r="A154" s="85"/>
      <c r="B154" s="85"/>
      <c r="C154" s="85"/>
      <c r="D154" s="86">
        <f t="shared" si="31"/>
        <v>0</v>
      </c>
      <c r="E154" s="86">
        <f t="shared" si="31"/>
        <v>0</v>
      </c>
      <c r="F154" s="87">
        <f t="shared" si="32"/>
        <v>0</v>
      </c>
      <c r="G154" s="87">
        <f t="shared" si="32"/>
        <v>0</v>
      </c>
      <c r="H154" s="87">
        <f t="shared" si="33"/>
        <v>0</v>
      </c>
      <c r="I154" s="87">
        <f t="shared" si="34"/>
        <v>0</v>
      </c>
      <c r="J154" s="87">
        <f t="shared" si="35"/>
        <v>0</v>
      </c>
      <c r="K154" s="87">
        <f t="shared" si="36"/>
        <v>0</v>
      </c>
      <c r="L154" s="87">
        <f t="shared" si="37"/>
        <v>0</v>
      </c>
      <c r="M154" s="87">
        <f t="shared" ca="1" si="38"/>
        <v>1.3307420245958001E-2</v>
      </c>
      <c r="N154" s="87">
        <f t="shared" ca="1" si="39"/>
        <v>0</v>
      </c>
      <c r="O154" s="110">
        <f t="shared" ca="1" si="40"/>
        <v>0</v>
      </c>
      <c r="P154" s="87">
        <f t="shared" ca="1" si="41"/>
        <v>0</v>
      </c>
      <c r="Q154" s="87">
        <f t="shared" ca="1" si="42"/>
        <v>0</v>
      </c>
      <c r="R154" s="28">
        <f t="shared" ca="1" si="30"/>
        <v>-1.3307420245958001E-2</v>
      </c>
    </row>
    <row r="155" spans="1:18">
      <c r="A155" s="85"/>
      <c r="B155" s="85"/>
      <c r="C155" s="85"/>
      <c r="D155" s="86">
        <f t="shared" si="31"/>
        <v>0</v>
      </c>
      <c r="E155" s="86">
        <f t="shared" si="31"/>
        <v>0</v>
      </c>
      <c r="F155" s="87">
        <f t="shared" si="32"/>
        <v>0</v>
      </c>
      <c r="G155" s="87">
        <f t="shared" si="32"/>
        <v>0</v>
      </c>
      <c r="H155" s="87">
        <f t="shared" si="33"/>
        <v>0</v>
      </c>
      <c r="I155" s="87">
        <f t="shared" si="34"/>
        <v>0</v>
      </c>
      <c r="J155" s="87">
        <f t="shared" si="35"/>
        <v>0</v>
      </c>
      <c r="K155" s="87">
        <f t="shared" si="36"/>
        <v>0</v>
      </c>
      <c r="L155" s="87">
        <f t="shared" si="37"/>
        <v>0</v>
      </c>
      <c r="M155" s="87">
        <f t="shared" ca="1" si="38"/>
        <v>1.3307420245958001E-2</v>
      </c>
      <c r="N155" s="87">
        <f t="shared" ca="1" si="39"/>
        <v>0</v>
      </c>
      <c r="O155" s="110">
        <f t="shared" ca="1" si="40"/>
        <v>0</v>
      </c>
      <c r="P155" s="87">
        <f t="shared" ca="1" si="41"/>
        <v>0</v>
      </c>
      <c r="Q155" s="87">
        <f t="shared" ca="1" si="42"/>
        <v>0</v>
      </c>
      <c r="R155" s="28">
        <f t="shared" ca="1" si="30"/>
        <v>-1.3307420245958001E-2</v>
      </c>
    </row>
    <row r="156" spans="1:18">
      <c r="A156" s="85"/>
      <c r="B156" s="85"/>
      <c r="C156" s="85"/>
      <c r="D156" s="86">
        <f t="shared" si="31"/>
        <v>0</v>
      </c>
      <c r="E156" s="86">
        <f t="shared" si="31"/>
        <v>0</v>
      </c>
      <c r="F156" s="87">
        <f t="shared" si="32"/>
        <v>0</v>
      </c>
      <c r="G156" s="87">
        <f t="shared" si="32"/>
        <v>0</v>
      </c>
      <c r="H156" s="87">
        <f t="shared" si="33"/>
        <v>0</v>
      </c>
      <c r="I156" s="87">
        <f t="shared" si="34"/>
        <v>0</v>
      </c>
      <c r="J156" s="87">
        <f t="shared" si="35"/>
        <v>0</v>
      </c>
      <c r="K156" s="87">
        <f t="shared" si="36"/>
        <v>0</v>
      </c>
      <c r="L156" s="87">
        <f t="shared" si="37"/>
        <v>0</v>
      </c>
      <c r="M156" s="87">
        <f t="shared" ca="1" si="38"/>
        <v>1.3307420245958001E-2</v>
      </c>
      <c r="N156" s="87">
        <f t="shared" ca="1" si="39"/>
        <v>0</v>
      </c>
      <c r="O156" s="110">
        <f t="shared" ca="1" si="40"/>
        <v>0</v>
      </c>
      <c r="P156" s="87">
        <f t="shared" ca="1" si="41"/>
        <v>0</v>
      </c>
      <c r="Q156" s="87">
        <f t="shared" ca="1" si="42"/>
        <v>0</v>
      </c>
      <c r="R156" s="28">
        <f t="shared" ca="1" si="30"/>
        <v>-1.3307420245958001E-2</v>
      </c>
    </row>
    <row r="157" spans="1:18">
      <c r="A157" s="85"/>
      <c r="B157" s="85"/>
      <c r="C157" s="85"/>
      <c r="D157" s="86">
        <f t="shared" si="31"/>
        <v>0</v>
      </c>
      <c r="E157" s="86">
        <f t="shared" si="31"/>
        <v>0</v>
      </c>
      <c r="F157" s="87">
        <f t="shared" si="32"/>
        <v>0</v>
      </c>
      <c r="G157" s="87">
        <f t="shared" si="32"/>
        <v>0</v>
      </c>
      <c r="H157" s="87">
        <f t="shared" si="33"/>
        <v>0</v>
      </c>
      <c r="I157" s="87">
        <f t="shared" si="34"/>
        <v>0</v>
      </c>
      <c r="J157" s="87">
        <f t="shared" si="35"/>
        <v>0</v>
      </c>
      <c r="K157" s="87">
        <f t="shared" si="36"/>
        <v>0</v>
      </c>
      <c r="L157" s="87">
        <f t="shared" si="37"/>
        <v>0</v>
      </c>
      <c r="M157" s="87">
        <f t="shared" ca="1" si="38"/>
        <v>1.3307420245958001E-2</v>
      </c>
      <c r="N157" s="87">
        <f t="shared" ca="1" si="39"/>
        <v>0</v>
      </c>
      <c r="O157" s="110">
        <f t="shared" ca="1" si="40"/>
        <v>0</v>
      </c>
      <c r="P157" s="87">
        <f t="shared" ca="1" si="41"/>
        <v>0</v>
      </c>
      <c r="Q157" s="87">
        <f t="shared" ca="1" si="42"/>
        <v>0</v>
      </c>
      <c r="R157" s="28">
        <f t="shared" ca="1" si="30"/>
        <v>-1.3307420245958001E-2</v>
      </c>
    </row>
    <row r="158" spans="1:18">
      <c r="A158" s="85"/>
      <c r="B158" s="85"/>
      <c r="C158" s="85"/>
      <c r="D158" s="86">
        <f t="shared" si="31"/>
        <v>0</v>
      </c>
      <c r="E158" s="86">
        <f t="shared" si="31"/>
        <v>0</v>
      </c>
      <c r="F158" s="87">
        <f t="shared" si="32"/>
        <v>0</v>
      </c>
      <c r="G158" s="87">
        <f t="shared" si="32"/>
        <v>0</v>
      </c>
      <c r="H158" s="87">
        <f t="shared" si="33"/>
        <v>0</v>
      </c>
      <c r="I158" s="87">
        <f t="shared" si="34"/>
        <v>0</v>
      </c>
      <c r="J158" s="87">
        <f t="shared" si="35"/>
        <v>0</v>
      </c>
      <c r="K158" s="87">
        <f t="shared" si="36"/>
        <v>0</v>
      </c>
      <c r="L158" s="87">
        <f t="shared" si="37"/>
        <v>0</v>
      </c>
      <c r="M158" s="87">
        <f t="shared" ca="1" si="38"/>
        <v>1.3307420245958001E-2</v>
      </c>
      <c r="N158" s="87">
        <f t="shared" ca="1" si="39"/>
        <v>0</v>
      </c>
      <c r="O158" s="110">
        <f t="shared" ca="1" si="40"/>
        <v>0</v>
      </c>
      <c r="P158" s="87">
        <f t="shared" ca="1" si="41"/>
        <v>0</v>
      </c>
      <c r="Q158" s="87">
        <f t="shared" ca="1" si="42"/>
        <v>0</v>
      </c>
      <c r="R158" s="28">
        <f t="shared" ca="1" si="30"/>
        <v>-1.3307420245958001E-2</v>
      </c>
    </row>
    <row r="159" spans="1:18">
      <c r="A159" s="85"/>
      <c r="B159" s="85"/>
      <c r="C159" s="85"/>
      <c r="D159" s="86">
        <f t="shared" si="31"/>
        <v>0</v>
      </c>
      <c r="E159" s="86">
        <f t="shared" si="31"/>
        <v>0</v>
      </c>
      <c r="F159" s="87">
        <f t="shared" si="32"/>
        <v>0</v>
      </c>
      <c r="G159" s="87">
        <f t="shared" si="32"/>
        <v>0</v>
      </c>
      <c r="H159" s="87">
        <f t="shared" si="33"/>
        <v>0</v>
      </c>
      <c r="I159" s="87">
        <f t="shared" si="34"/>
        <v>0</v>
      </c>
      <c r="J159" s="87">
        <f t="shared" si="35"/>
        <v>0</v>
      </c>
      <c r="K159" s="87">
        <f t="shared" si="36"/>
        <v>0</v>
      </c>
      <c r="L159" s="87">
        <f t="shared" si="37"/>
        <v>0</v>
      </c>
      <c r="M159" s="87">
        <f t="shared" ca="1" si="38"/>
        <v>1.3307420245958001E-2</v>
      </c>
      <c r="N159" s="87">
        <f t="shared" ca="1" si="39"/>
        <v>0</v>
      </c>
      <c r="O159" s="110">
        <f t="shared" ca="1" si="40"/>
        <v>0</v>
      </c>
      <c r="P159" s="87">
        <f t="shared" ca="1" si="41"/>
        <v>0</v>
      </c>
      <c r="Q159" s="87">
        <f t="shared" ca="1" si="42"/>
        <v>0</v>
      </c>
      <c r="R159" s="28">
        <f t="shared" ca="1" si="30"/>
        <v>-1.3307420245958001E-2</v>
      </c>
    </row>
    <row r="160" spans="1:18">
      <c r="A160" s="85"/>
      <c r="B160" s="85"/>
      <c r="C160" s="85"/>
      <c r="D160" s="86">
        <f t="shared" si="31"/>
        <v>0</v>
      </c>
      <c r="E160" s="86">
        <f t="shared" si="31"/>
        <v>0</v>
      </c>
      <c r="F160" s="87">
        <f t="shared" si="32"/>
        <v>0</v>
      </c>
      <c r="G160" s="87">
        <f t="shared" si="32"/>
        <v>0</v>
      </c>
      <c r="H160" s="87">
        <f t="shared" si="33"/>
        <v>0</v>
      </c>
      <c r="I160" s="87">
        <f t="shared" si="34"/>
        <v>0</v>
      </c>
      <c r="J160" s="87">
        <f t="shared" si="35"/>
        <v>0</v>
      </c>
      <c r="K160" s="87">
        <f t="shared" si="36"/>
        <v>0</v>
      </c>
      <c r="L160" s="87">
        <f t="shared" si="37"/>
        <v>0</v>
      </c>
      <c r="M160" s="87">
        <f t="shared" ca="1" si="38"/>
        <v>1.3307420245958001E-2</v>
      </c>
      <c r="N160" s="87">
        <f t="shared" ca="1" si="39"/>
        <v>0</v>
      </c>
      <c r="O160" s="110">
        <f t="shared" ca="1" si="40"/>
        <v>0</v>
      </c>
      <c r="P160" s="87">
        <f t="shared" ca="1" si="41"/>
        <v>0</v>
      </c>
      <c r="Q160" s="87">
        <f t="shared" ca="1" si="42"/>
        <v>0</v>
      </c>
      <c r="R160" s="28">
        <f t="shared" ca="1" si="30"/>
        <v>-1.3307420245958001E-2</v>
      </c>
    </row>
    <row r="161" spans="1:18">
      <c r="A161" s="85"/>
      <c r="B161" s="85"/>
      <c r="C161" s="85"/>
      <c r="D161" s="86">
        <f t="shared" si="31"/>
        <v>0</v>
      </c>
      <c r="E161" s="86">
        <f t="shared" si="31"/>
        <v>0</v>
      </c>
      <c r="F161" s="87">
        <f t="shared" si="32"/>
        <v>0</v>
      </c>
      <c r="G161" s="87">
        <f t="shared" si="32"/>
        <v>0</v>
      </c>
      <c r="H161" s="87">
        <f t="shared" si="33"/>
        <v>0</v>
      </c>
      <c r="I161" s="87">
        <f t="shared" si="34"/>
        <v>0</v>
      </c>
      <c r="J161" s="87">
        <f t="shared" si="35"/>
        <v>0</v>
      </c>
      <c r="K161" s="87">
        <f t="shared" si="36"/>
        <v>0</v>
      </c>
      <c r="L161" s="87">
        <f t="shared" si="37"/>
        <v>0</v>
      </c>
      <c r="M161" s="87">
        <f t="shared" ca="1" si="38"/>
        <v>1.3307420245958001E-2</v>
      </c>
      <c r="N161" s="87">
        <f t="shared" ca="1" si="39"/>
        <v>0</v>
      </c>
      <c r="O161" s="110">
        <f t="shared" ca="1" si="40"/>
        <v>0</v>
      </c>
      <c r="P161" s="87">
        <f t="shared" ca="1" si="41"/>
        <v>0</v>
      </c>
      <c r="Q161" s="87">
        <f t="shared" ca="1" si="42"/>
        <v>0</v>
      </c>
      <c r="R161" s="28">
        <f t="shared" ca="1" si="30"/>
        <v>-1.3307420245958001E-2</v>
      </c>
    </row>
    <row r="162" spans="1:18">
      <c r="A162" s="85"/>
      <c r="B162" s="85"/>
      <c r="C162" s="85"/>
      <c r="D162" s="86">
        <f t="shared" si="31"/>
        <v>0</v>
      </c>
      <c r="E162" s="86">
        <f t="shared" si="31"/>
        <v>0</v>
      </c>
      <c r="F162" s="87">
        <f t="shared" si="32"/>
        <v>0</v>
      </c>
      <c r="G162" s="87">
        <f t="shared" si="32"/>
        <v>0</v>
      </c>
      <c r="H162" s="87">
        <f t="shared" si="33"/>
        <v>0</v>
      </c>
      <c r="I162" s="87">
        <f t="shared" si="34"/>
        <v>0</v>
      </c>
      <c r="J162" s="87">
        <f t="shared" si="35"/>
        <v>0</v>
      </c>
      <c r="K162" s="87">
        <f t="shared" si="36"/>
        <v>0</v>
      </c>
      <c r="L162" s="87">
        <f t="shared" si="37"/>
        <v>0</v>
      </c>
      <c r="M162" s="87">
        <f t="shared" ca="1" si="38"/>
        <v>1.3307420245958001E-2</v>
      </c>
      <c r="N162" s="87">
        <f t="shared" ca="1" si="39"/>
        <v>0</v>
      </c>
      <c r="O162" s="110">
        <f t="shared" ca="1" si="40"/>
        <v>0</v>
      </c>
      <c r="P162" s="87">
        <f t="shared" ca="1" si="41"/>
        <v>0</v>
      </c>
      <c r="Q162" s="87">
        <f t="shared" ca="1" si="42"/>
        <v>0</v>
      </c>
      <c r="R162" s="28">
        <f t="shared" ca="1" si="30"/>
        <v>-1.3307420245958001E-2</v>
      </c>
    </row>
    <row r="163" spans="1:18">
      <c r="A163" s="85"/>
      <c r="B163" s="85"/>
      <c r="C163" s="85"/>
      <c r="D163" s="86">
        <f t="shared" si="31"/>
        <v>0</v>
      </c>
      <c r="E163" s="86">
        <f t="shared" si="31"/>
        <v>0</v>
      </c>
      <c r="F163" s="87">
        <f t="shared" si="32"/>
        <v>0</v>
      </c>
      <c r="G163" s="87">
        <f t="shared" si="32"/>
        <v>0</v>
      </c>
      <c r="H163" s="87">
        <f t="shared" si="33"/>
        <v>0</v>
      </c>
      <c r="I163" s="87">
        <f t="shared" si="34"/>
        <v>0</v>
      </c>
      <c r="J163" s="87">
        <f t="shared" si="35"/>
        <v>0</v>
      </c>
      <c r="K163" s="87">
        <f t="shared" si="36"/>
        <v>0</v>
      </c>
      <c r="L163" s="87">
        <f t="shared" si="37"/>
        <v>0</v>
      </c>
      <c r="M163" s="87">
        <f t="shared" ca="1" si="38"/>
        <v>1.3307420245958001E-2</v>
      </c>
      <c r="N163" s="87">
        <f t="shared" ca="1" si="39"/>
        <v>0</v>
      </c>
      <c r="O163" s="110">
        <f t="shared" ca="1" si="40"/>
        <v>0</v>
      </c>
      <c r="P163" s="87">
        <f t="shared" ca="1" si="41"/>
        <v>0</v>
      </c>
      <c r="Q163" s="87">
        <f t="shared" ca="1" si="42"/>
        <v>0</v>
      </c>
      <c r="R163" s="28">
        <f t="shared" ca="1" si="30"/>
        <v>-1.3307420245958001E-2</v>
      </c>
    </row>
    <row r="164" spans="1:18">
      <c r="A164" s="85"/>
      <c r="B164" s="85"/>
      <c r="C164" s="85"/>
      <c r="D164" s="86">
        <f t="shared" si="31"/>
        <v>0</v>
      </c>
      <c r="E164" s="86">
        <f t="shared" si="31"/>
        <v>0</v>
      </c>
      <c r="F164" s="87">
        <f t="shared" si="32"/>
        <v>0</v>
      </c>
      <c r="G164" s="87">
        <f t="shared" si="32"/>
        <v>0</v>
      </c>
      <c r="H164" s="87">
        <f t="shared" si="33"/>
        <v>0</v>
      </c>
      <c r="I164" s="87">
        <f t="shared" si="34"/>
        <v>0</v>
      </c>
      <c r="J164" s="87">
        <f t="shared" si="35"/>
        <v>0</v>
      </c>
      <c r="K164" s="87">
        <f t="shared" si="36"/>
        <v>0</v>
      </c>
      <c r="L164" s="87">
        <f t="shared" si="37"/>
        <v>0</v>
      </c>
      <c r="M164" s="87">
        <f t="shared" ca="1" si="38"/>
        <v>1.3307420245958001E-2</v>
      </c>
      <c r="N164" s="87">
        <f t="shared" ca="1" si="39"/>
        <v>0</v>
      </c>
      <c r="O164" s="110">
        <f t="shared" ca="1" si="40"/>
        <v>0</v>
      </c>
      <c r="P164" s="87">
        <f t="shared" ca="1" si="41"/>
        <v>0</v>
      </c>
      <c r="Q164" s="87">
        <f t="shared" ca="1" si="42"/>
        <v>0</v>
      </c>
      <c r="R164" s="28">
        <f t="shared" ca="1" si="30"/>
        <v>-1.3307420245958001E-2</v>
      </c>
    </row>
    <row r="165" spans="1:18">
      <c r="A165" s="85"/>
      <c r="B165" s="85"/>
      <c r="C165" s="85"/>
      <c r="D165" s="86">
        <f t="shared" si="31"/>
        <v>0</v>
      </c>
      <c r="E165" s="86">
        <f t="shared" si="31"/>
        <v>0</v>
      </c>
      <c r="F165" s="87">
        <f t="shared" si="32"/>
        <v>0</v>
      </c>
      <c r="G165" s="87">
        <f t="shared" si="32"/>
        <v>0</v>
      </c>
      <c r="H165" s="87">
        <f t="shared" si="33"/>
        <v>0</v>
      </c>
      <c r="I165" s="87">
        <f t="shared" si="34"/>
        <v>0</v>
      </c>
      <c r="J165" s="87">
        <f t="shared" si="35"/>
        <v>0</v>
      </c>
      <c r="K165" s="87">
        <f t="shared" si="36"/>
        <v>0</v>
      </c>
      <c r="L165" s="87">
        <f t="shared" si="37"/>
        <v>0</v>
      </c>
      <c r="M165" s="87">
        <f t="shared" ca="1" si="38"/>
        <v>1.3307420245958001E-2</v>
      </c>
      <c r="N165" s="87">
        <f t="shared" ca="1" si="39"/>
        <v>0</v>
      </c>
      <c r="O165" s="110">
        <f t="shared" ca="1" si="40"/>
        <v>0</v>
      </c>
      <c r="P165" s="87">
        <f t="shared" ca="1" si="41"/>
        <v>0</v>
      </c>
      <c r="Q165" s="87">
        <f t="shared" ca="1" si="42"/>
        <v>0</v>
      </c>
      <c r="R165" s="28">
        <f t="shared" ca="1" si="30"/>
        <v>-1.3307420245958001E-2</v>
      </c>
    </row>
    <row r="166" spans="1:18">
      <c r="A166" s="85"/>
      <c r="B166" s="85"/>
      <c r="C166" s="85"/>
      <c r="D166" s="86">
        <f t="shared" si="31"/>
        <v>0</v>
      </c>
      <c r="E166" s="86">
        <f t="shared" si="31"/>
        <v>0</v>
      </c>
      <c r="F166" s="87">
        <f t="shared" si="32"/>
        <v>0</v>
      </c>
      <c r="G166" s="87">
        <f t="shared" si="32"/>
        <v>0</v>
      </c>
      <c r="H166" s="87">
        <f t="shared" si="33"/>
        <v>0</v>
      </c>
      <c r="I166" s="87">
        <f t="shared" si="34"/>
        <v>0</v>
      </c>
      <c r="J166" s="87">
        <f t="shared" si="35"/>
        <v>0</v>
      </c>
      <c r="K166" s="87">
        <f t="shared" si="36"/>
        <v>0</v>
      </c>
      <c r="L166" s="87">
        <f t="shared" si="37"/>
        <v>0</v>
      </c>
      <c r="M166" s="87">
        <f t="shared" ca="1" si="38"/>
        <v>1.3307420245958001E-2</v>
      </c>
      <c r="N166" s="87">
        <f t="shared" ca="1" si="39"/>
        <v>0</v>
      </c>
      <c r="O166" s="110">
        <f t="shared" ca="1" si="40"/>
        <v>0</v>
      </c>
      <c r="P166" s="87">
        <f t="shared" ca="1" si="41"/>
        <v>0</v>
      </c>
      <c r="Q166" s="87">
        <f t="shared" ca="1" si="42"/>
        <v>0</v>
      </c>
      <c r="R166" s="28">
        <f t="shared" ca="1" si="30"/>
        <v>-1.3307420245958001E-2</v>
      </c>
    </row>
    <row r="167" spans="1:18">
      <c r="A167" s="85"/>
      <c r="B167" s="85"/>
      <c r="C167" s="85"/>
      <c r="D167" s="86">
        <f t="shared" si="31"/>
        <v>0</v>
      </c>
      <c r="E167" s="86">
        <f t="shared" si="31"/>
        <v>0</v>
      </c>
      <c r="F167" s="87">
        <f t="shared" si="32"/>
        <v>0</v>
      </c>
      <c r="G167" s="87">
        <f t="shared" si="32"/>
        <v>0</v>
      </c>
      <c r="H167" s="87">
        <f t="shared" si="33"/>
        <v>0</v>
      </c>
      <c r="I167" s="87">
        <f t="shared" si="34"/>
        <v>0</v>
      </c>
      <c r="J167" s="87">
        <f t="shared" si="35"/>
        <v>0</v>
      </c>
      <c r="K167" s="87">
        <f t="shared" si="36"/>
        <v>0</v>
      </c>
      <c r="L167" s="87">
        <f t="shared" si="37"/>
        <v>0</v>
      </c>
      <c r="M167" s="87">
        <f t="shared" ca="1" si="38"/>
        <v>1.3307420245958001E-2</v>
      </c>
      <c r="N167" s="87">
        <f t="shared" ca="1" si="39"/>
        <v>0</v>
      </c>
      <c r="O167" s="110">
        <f t="shared" ca="1" si="40"/>
        <v>0</v>
      </c>
      <c r="P167" s="87">
        <f t="shared" ca="1" si="41"/>
        <v>0</v>
      </c>
      <c r="Q167" s="87">
        <f t="shared" ca="1" si="42"/>
        <v>0</v>
      </c>
      <c r="R167" s="28">
        <f t="shared" ca="1" si="30"/>
        <v>-1.3307420245958001E-2</v>
      </c>
    </row>
    <row r="168" spans="1:18">
      <c r="A168" s="85"/>
      <c r="B168" s="85"/>
      <c r="C168" s="85"/>
      <c r="D168" s="86">
        <f t="shared" si="31"/>
        <v>0</v>
      </c>
      <c r="E168" s="86">
        <f t="shared" si="31"/>
        <v>0</v>
      </c>
      <c r="F168" s="87">
        <f t="shared" si="32"/>
        <v>0</v>
      </c>
      <c r="G168" s="87">
        <f t="shared" si="32"/>
        <v>0</v>
      </c>
      <c r="H168" s="87">
        <f t="shared" si="33"/>
        <v>0</v>
      </c>
      <c r="I168" s="87">
        <f t="shared" si="34"/>
        <v>0</v>
      </c>
      <c r="J168" s="87">
        <f t="shared" si="35"/>
        <v>0</v>
      </c>
      <c r="K168" s="87">
        <f t="shared" si="36"/>
        <v>0</v>
      </c>
      <c r="L168" s="87">
        <f t="shared" si="37"/>
        <v>0</v>
      </c>
      <c r="M168" s="87">
        <f t="shared" ca="1" si="38"/>
        <v>1.3307420245958001E-2</v>
      </c>
      <c r="N168" s="87">
        <f t="shared" ca="1" si="39"/>
        <v>0</v>
      </c>
      <c r="O168" s="110">
        <f t="shared" ca="1" si="40"/>
        <v>0</v>
      </c>
      <c r="P168" s="87">
        <f t="shared" ca="1" si="41"/>
        <v>0</v>
      </c>
      <c r="Q168" s="87">
        <f t="shared" ca="1" si="42"/>
        <v>0</v>
      </c>
      <c r="R168" s="28">
        <f t="shared" ca="1" si="30"/>
        <v>-1.3307420245958001E-2</v>
      </c>
    </row>
    <row r="169" spans="1:18">
      <c r="A169" s="85"/>
      <c r="B169" s="85"/>
      <c r="C169" s="85"/>
      <c r="D169" s="86">
        <f t="shared" si="31"/>
        <v>0</v>
      </c>
      <c r="E169" s="86">
        <f t="shared" si="31"/>
        <v>0</v>
      </c>
      <c r="F169" s="87">
        <f t="shared" si="32"/>
        <v>0</v>
      </c>
      <c r="G169" s="87">
        <f t="shared" si="32"/>
        <v>0</v>
      </c>
      <c r="H169" s="87">
        <f t="shared" si="33"/>
        <v>0</v>
      </c>
      <c r="I169" s="87">
        <f t="shared" si="34"/>
        <v>0</v>
      </c>
      <c r="J169" s="87">
        <f t="shared" si="35"/>
        <v>0</v>
      </c>
      <c r="K169" s="87">
        <f t="shared" si="36"/>
        <v>0</v>
      </c>
      <c r="L169" s="87">
        <f t="shared" si="37"/>
        <v>0</v>
      </c>
      <c r="M169" s="87">
        <f t="shared" ca="1" si="38"/>
        <v>1.3307420245958001E-2</v>
      </c>
      <c r="N169" s="87">
        <f t="shared" ca="1" si="39"/>
        <v>0</v>
      </c>
      <c r="O169" s="110">
        <f t="shared" ca="1" si="40"/>
        <v>0</v>
      </c>
      <c r="P169" s="87">
        <f t="shared" ca="1" si="41"/>
        <v>0</v>
      </c>
      <c r="Q169" s="87">
        <f t="shared" ca="1" si="42"/>
        <v>0</v>
      </c>
      <c r="R169" s="28">
        <f t="shared" ca="1" si="30"/>
        <v>-1.3307420245958001E-2</v>
      </c>
    </row>
    <row r="170" spans="1:18">
      <c r="A170" s="85"/>
      <c r="B170" s="85"/>
      <c r="C170" s="85"/>
      <c r="D170" s="86">
        <f t="shared" si="31"/>
        <v>0</v>
      </c>
      <c r="E170" s="86">
        <f t="shared" si="31"/>
        <v>0</v>
      </c>
      <c r="F170" s="87">
        <f t="shared" si="32"/>
        <v>0</v>
      </c>
      <c r="G170" s="87">
        <f t="shared" si="32"/>
        <v>0</v>
      </c>
      <c r="H170" s="87">
        <f t="shared" si="33"/>
        <v>0</v>
      </c>
      <c r="I170" s="87">
        <f t="shared" si="34"/>
        <v>0</v>
      </c>
      <c r="J170" s="87">
        <f t="shared" si="35"/>
        <v>0</v>
      </c>
      <c r="K170" s="87">
        <f t="shared" si="36"/>
        <v>0</v>
      </c>
      <c r="L170" s="87">
        <f t="shared" si="37"/>
        <v>0</v>
      </c>
      <c r="M170" s="87">
        <f t="shared" ca="1" si="38"/>
        <v>1.3307420245958001E-2</v>
      </c>
      <c r="N170" s="87">
        <f t="shared" ca="1" si="39"/>
        <v>0</v>
      </c>
      <c r="O170" s="110">
        <f t="shared" ca="1" si="40"/>
        <v>0</v>
      </c>
      <c r="P170" s="87">
        <f t="shared" ca="1" si="41"/>
        <v>0</v>
      </c>
      <c r="Q170" s="87">
        <f t="shared" ca="1" si="42"/>
        <v>0</v>
      </c>
      <c r="R170" s="28">
        <f t="shared" ca="1" si="30"/>
        <v>-1.3307420245958001E-2</v>
      </c>
    </row>
    <row r="171" spans="1:18">
      <c r="A171" s="85"/>
      <c r="B171" s="85"/>
      <c r="C171" s="85"/>
      <c r="D171" s="86">
        <f t="shared" si="31"/>
        <v>0</v>
      </c>
      <c r="E171" s="86">
        <f t="shared" si="31"/>
        <v>0</v>
      </c>
      <c r="F171" s="87">
        <f t="shared" si="32"/>
        <v>0</v>
      </c>
      <c r="G171" s="87">
        <f t="shared" si="32"/>
        <v>0</v>
      </c>
      <c r="H171" s="87">
        <f t="shared" si="33"/>
        <v>0</v>
      </c>
      <c r="I171" s="87">
        <f t="shared" si="34"/>
        <v>0</v>
      </c>
      <c r="J171" s="87">
        <f t="shared" si="35"/>
        <v>0</v>
      </c>
      <c r="K171" s="87">
        <f t="shared" si="36"/>
        <v>0</v>
      </c>
      <c r="L171" s="87">
        <f t="shared" si="37"/>
        <v>0</v>
      </c>
      <c r="M171" s="87">
        <f t="shared" ca="1" si="38"/>
        <v>1.3307420245958001E-2</v>
      </c>
      <c r="N171" s="87">
        <f t="shared" ca="1" si="39"/>
        <v>0</v>
      </c>
      <c r="O171" s="110">
        <f t="shared" ca="1" si="40"/>
        <v>0</v>
      </c>
      <c r="P171" s="87">
        <f t="shared" ca="1" si="41"/>
        <v>0</v>
      </c>
      <c r="Q171" s="87">
        <f t="shared" ca="1" si="42"/>
        <v>0</v>
      </c>
      <c r="R171" s="28">
        <f t="shared" ca="1" si="30"/>
        <v>-1.3307420245958001E-2</v>
      </c>
    </row>
    <row r="172" spans="1:18">
      <c r="A172" s="85"/>
      <c r="B172" s="85"/>
      <c r="C172" s="85"/>
      <c r="D172" s="86">
        <f t="shared" si="31"/>
        <v>0</v>
      </c>
      <c r="E172" s="86">
        <f t="shared" si="31"/>
        <v>0</v>
      </c>
      <c r="F172" s="87">
        <f t="shared" si="32"/>
        <v>0</v>
      </c>
      <c r="G172" s="87">
        <f t="shared" si="32"/>
        <v>0</v>
      </c>
      <c r="H172" s="87">
        <f t="shared" si="33"/>
        <v>0</v>
      </c>
      <c r="I172" s="87">
        <f t="shared" si="34"/>
        <v>0</v>
      </c>
      <c r="J172" s="87">
        <f t="shared" si="35"/>
        <v>0</v>
      </c>
      <c r="K172" s="87">
        <f t="shared" si="36"/>
        <v>0</v>
      </c>
      <c r="L172" s="87">
        <f t="shared" si="37"/>
        <v>0</v>
      </c>
      <c r="M172" s="87">
        <f t="shared" ca="1" si="38"/>
        <v>1.3307420245958001E-2</v>
      </c>
      <c r="N172" s="87">
        <f t="shared" ca="1" si="39"/>
        <v>0</v>
      </c>
      <c r="O172" s="110">
        <f t="shared" ca="1" si="40"/>
        <v>0</v>
      </c>
      <c r="P172" s="87">
        <f t="shared" ca="1" si="41"/>
        <v>0</v>
      </c>
      <c r="Q172" s="87">
        <f t="shared" ca="1" si="42"/>
        <v>0</v>
      </c>
      <c r="R172" s="28">
        <f t="shared" ca="1" si="30"/>
        <v>-1.3307420245958001E-2</v>
      </c>
    </row>
    <row r="173" spans="1:18">
      <c r="A173" s="85"/>
      <c r="B173" s="85"/>
      <c r="C173" s="85"/>
      <c r="D173" s="86">
        <f t="shared" si="31"/>
        <v>0</v>
      </c>
      <c r="E173" s="86">
        <f t="shared" si="31"/>
        <v>0</v>
      </c>
      <c r="F173" s="87">
        <f t="shared" si="32"/>
        <v>0</v>
      </c>
      <c r="G173" s="87">
        <f t="shared" si="32"/>
        <v>0</v>
      </c>
      <c r="H173" s="87">
        <f t="shared" si="33"/>
        <v>0</v>
      </c>
      <c r="I173" s="87">
        <f t="shared" si="34"/>
        <v>0</v>
      </c>
      <c r="J173" s="87">
        <f t="shared" si="35"/>
        <v>0</v>
      </c>
      <c r="K173" s="87">
        <f t="shared" si="36"/>
        <v>0</v>
      </c>
      <c r="L173" s="87">
        <f t="shared" si="37"/>
        <v>0</v>
      </c>
      <c r="M173" s="87">
        <f t="shared" ca="1" si="38"/>
        <v>1.3307420245958001E-2</v>
      </c>
      <c r="N173" s="87">
        <f t="shared" ca="1" si="39"/>
        <v>0</v>
      </c>
      <c r="O173" s="110">
        <f t="shared" ca="1" si="40"/>
        <v>0</v>
      </c>
      <c r="P173" s="87">
        <f t="shared" ca="1" si="41"/>
        <v>0</v>
      </c>
      <c r="Q173" s="87">
        <f t="shared" ca="1" si="42"/>
        <v>0</v>
      </c>
      <c r="R173" s="28">
        <f t="shared" ca="1" si="30"/>
        <v>-1.3307420245958001E-2</v>
      </c>
    </row>
    <row r="174" spans="1:18">
      <c r="A174" s="85"/>
      <c r="B174" s="85"/>
      <c r="C174" s="85"/>
      <c r="D174" s="86">
        <f t="shared" si="31"/>
        <v>0</v>
      </c>
      <c r="E174" s="86">
        <f t="shared" si="31"/>
        <v>0</v>
      </c>
      <c r="F174" s="87">
        <f t="shared" si="32"/>
        <v>0</v>
      </c>
      <c r="G174" s="87">
        <f t="shared" si="32"/>
        <v>0</v>
      </c>
      <c r="H174" s="87">
        <f t="shared" si="33"/>
        <v>0</v>
      </c>
      <c r="I174" s="87">
        <f t="shared" si="34"/>
        <v>0</v>
      </c>
      <c r="J174" s="87">
        <f t="shared" si="35"/>
        <v>0</v>
      </c>
      <c r="K174" s="87">
        <f t="shared" si="36"/>
        <v>0</v>
      </c>
      <c r="L174" s="87">
        <f t="shared" si="37"/>
        <v>0</v>
      </c>
      <c r="M174" s="87">
        <f t="shared" ca="1" si="38"/>
        <v>1.3307420245958001E-2</v>
      </c>
      <c r="N174" s="87">
        <f t="shared" ca="1" si="39"/>
        <v>0</v>
      </c>
      <c r="O174" s="110">
        <f t="shared" ca="1" si="40"/>
        <v>0</v>
      </c>
      <c r="P174" s="87">
        <f t="shared" ca="1" si="41"/>
        <v>0</v>
      </c>
      <c r="Q174" s="87">
        <f t="shared" ca="1" si="42"/>
        <v>0</v>
      </c>
      <c r="R174" s="28">
        <f t="shared" ca="1" si="30"/>
        <v>-1.3307420245958001E-2</v>
      </c>
    </row>
    <row r="175" spans="1:18">
      <c r="A175" s="85"/>
      <c r="B175" s="85"/>
      <c r="C175" s="85"/>
      <c r="D175" s="86">
        <f t="shared" si="31"/>
        <v>0</v>
      </c>
      <c r="E175" s="86">
        <f t="shared" si="31"/>
        <v>0</v>
      </c>
      <c r="F175" s="87">
        <f t="shared" si="32"/>
        <v>0</v>
      </c>
      <c r="G175" s="87">
        <f t="shared" si="32"/>
        <v>0</v>
      </c>
      <c r="H175" s="87">
        <f t="shared" si="33"/>
        <v>0</v>
      </c>
      <c r="I175" s="87">
        <f t="shared" si="34"/>
        <v>0</v>
      </c>
      <c r="J175" s="87">
        <f t="shared" si="35"/>
        <v>0</v>
      </c>
      <c r="K175" s="87">
        <f t="shared" si="36"/>
        <v>0</v>
      </c>
      <c r="L175" s="87">
        <f t="shared" si="37"/>
        <v>0</v>
      </c>
      <c r="M175" s="87">
        <f t="shared" ca="1" si="38"/>
        <v>1.3307420245958001E-2</v>
      </c>
      <c r="N175" s="87">
        <f t="shared" ca="1" si="39"/>
        <v>0</v>
      </c>
      <c r="O175" s="110">
        <f t="shared" ca="1" si="40"/>
        <v>0</v>
      </c>
      <c r="P175" s="87">
        <f t="shared" ca="1" si="41"/>
        <v>0</v>
      </c>
      <c r="Q175" s="87">
        <f t="shared" ca="1" si="42"/>
        <v>0</v>
      </c>
      <c r="R175" s="28">
        <f t="shared" ca="1" si="30"/>
        <v>-1.3307420245958001E-2</v>
      </c>
    </row>
    <row r="176" spans="1:18">
      <c r="A176" s="85"/>
      <c r="B176" s="85"/>
      <c r="C176" s="85"/>
      <c r="D176" s="86">
        <f t="shared" si="31"/>
        <v>0</v>
      </c>
      <c r="E176" s="86">
        <f t="shared" si="31"/>
        <v>0</v>
      </c>
      <c r="F176" s="87">
        <f t="shared" si="32"/>
        <v>0</v>
      </c>
      <c r="G176" s="87">
        <f t="shared" si="32"/>
        <v>0</v>
      </c>
      <c r="H176" s="87">
        <f t="shared" si="33"/>
        <v>0</v>
      </c>
      <c r="I176" s="87">
        <f t="shared" si="34"/>
        <v>0</v>
      </c>
      <c r="J176" s="87">
        <f t="shared" si="35"/>
        <v>0</v>
      </c>
      <c r="K176" s="87">
        <f t="shared" si="36"/>
        <v>0</v>
      </c>
      <c r="L176" s="87">
        <f t="shared" si="37"/>
        <v>0</v>
      </c>
      <c r="M176" s="87">
        <f t="shared" ca="1" si="38"/>
        <v>1.3307420245958001E-2</v>
      </c>
      <c r="N176" s="87">
        <f t="shared" ca="1" si="39"/>
        <v>0</v>
      </c>
      <c r="O176" s="110">
        <f t="shared" ca="1" si="40"/>
        <v>0</v>
      </c>
      <c r="P176" s="87">
        <f t="shared" ca="1" si="41"/>
        <v>0</v>
      </c>
      <c r="Q176" s="87">
        <f t="shared" ca="1" si="42"/>
        <v>0</v>
      </c>
      <c r="R176" s="28">
        <f t="shared" ca="1" si="30"/>
        <v>-1.3307420245958001E-2</v>
      </c>
    </row>
    <row r="177" spans="1:18">
      <c r="A177" s="85"/>
      <c r="B177" s="85"/>
      <c r="C177" s="85"/>
      <c r="D177" s="86">
        <f t="shared" si="31"/>
        <v>0</v>
      </c>
      <c r="E177" s="86">
        <f t="shared" si="31"/>
        <v>0</v>
      </c>
      <c r="F177" s="87">
        <f t="shared" si="32"/>
        <v>0</v>
      </c>
      <c r="G177" s="87">
        <f t="shared" si="32"/>
        <v>0</v>
      </c>
      <c r="H177" s="87">
        <f t="shared" si="33"/>
        <v>0</v>
      </c>
      <c r="I177" s="87">
        <f t="shared" si="34"/>
        <v>0</v>
      </c>
      <c r="J177" s="87">
        <f t="shared" si="35"/>
        <v>0</v>
      </c>
      <c r="K177" s="87">
        <f t="shared" si="36"/>
        <v>0</v>
      </c>
      <c r="L177" s="87">
        <f t="shared" si="37"/>
        <v>0</v>
      </c>
      <c r="M177" s="87">
        <f t="shared" ca="1" si="38"/>
        <v>1.3307420245958001E-2</v>
      </c>
      <c r="N177" s="87">
        <f t="shared" ca="1" si="39"/>
        <v>0</v>
      </c>
      <c r="O177" s="110">
        <f t="shared" ca="1" si="40"/>
        <v>0</v>
      </c>
      <c r="P177" s="87">
        <f t="shared" ca="1" si="41"/>
        <v>0</v>
      </c>
      <c r="Q177" s="87">
        <f t="shared" ca="1" si="42"/>
        <v>0</v>
      </c>
      <c r="R177" s="28">
        <f t="shared" ca="1" si="30"/>
        <v>-1.3307420245958001E-2</v>
      </c>
    </row>
    <row r="178" spans="1:18">
      <c r="A178" s="85"/>
      <c r="B178" s="85"/>
      <c r="C178" s="85"/>
      <c r="D178" s="86">
        <f t="shared" si="31"/>
        <v>0</v>
      </c>
      <c r="E178" s="86">
        <f t="shared" si="31"/>
        <v>0</v>
      </c>
      <c r="F178" s="87">
        <f t="shared" si="32"/>
        <v>0</v>
      </c>
      <c r="G178" s="87">
        <f t="shared" si="32"/>
        <v>0</v>
      </c>
      <c r="H178" s="87">
        <f t="shared" si="33"/>
        <v>0</v>
      </c>
      <c r="I178" s="87">
        <f t="shared" si="34"/>
        <v>0</v>
      </c>
      <c r="J178" s="87">
        <f t="shared" si="35"/>
        <v>0</v>
      </c>
      <c r="K178" s="87">
        <f t="shared" si="36"/>
        <v>0</v>
      </c>
      <c r="L178" s="87">
        <f t="shared" si="37"/>
        <v>0</v>
      </c>
      <c r="M178" s="87">
        <f t="shared" ca="1" si="38"/>
        <v>1.3307420245958001E-2</v>
      </c>
      <c r="N178" s="87">
        <f t="shared" ca="1" si="39"/>
        <v>0</v>
      </c>
      <c r="O178" s="110">
        <f t="shared" ca="1" si="40"/>
        <v>0</v>
      </c>
      <c r="P178" s="87">
        <f t="shared" ca="1" si="41"/>
        <v>0</v>
      </c>
      <c r="Q178" s="87">
        <f t="shared" ca="1" si="42"/>
        <v>0</v>
      </c>
      <c r="R178" s="28">
        <f t="shared" ca="1" si="30"/>
        <v>-1.3307420245958001E-2</v>
      </c>
    </row>
    <row r="179" spans="1:18">
      <c r="A179" s="85"/>
      <c r="B179" s="85"/>
      <c r="C179" s="85"/>
      <c r="D179" s="86">
        <f t="shared" si="31"/>
        <v>0</v>
      </c>
      <c r="E179" s="86">
        <f t="shared" si="31"/>
        <v>0</v>
      </c>
      <c r="F179" s="87">
        <f t="shared" si="32"/>
        <v>0</v>
      </c>
      <c r="G179" s="87">
        <f t="shared" si="32"/>
        <v>0</v>
      </c>
      <c r="H179" s="87">
        <f t="shared" si="33"/>
        <v>0</v>
      </c>
      <c r="I179" s="87">
        <f t="shared" si="34"/>
        <v>0</v>
      </c>
      <c r="J179" s="87">
        <f t="shared" si="35"/>
        <v>0</v>
      </c>
      <c r="K179" s="87">
        <f t="shared" si="36"/>
        <v>0</v>
      </c>
      <c r="L179" s="87">
        <f t="shared" si="37"/>
        <v>0</v>
      </c>
      <c r="M179" s="87">
        <f t="shared" ca="1" si="38"/>
        <v>1.3307420245958001E-2</v>
      </c>
      <c r="N179" s="87">
        <f t="shared" ca="1" si="39"/>
        <v>0</v>
      </c>
      <c r="O179" s="110">
        <f t="shared" ca="1" si="40"/>
        <v>0</v>
      </c>
      <c r="P179" s="87">
        <f t="shared" ca="1" si="41"/>
        <v>0</v>
      </c>
      <c r="Q179" s="87">
        <f t="shared" ca="1" si="42"/>
        <v>0</v>
      </c>
      <c r="R179" s="28">
        <f t="shared" ca="1" si="30"/>
        <v>-1.3307420245958001E-2</v>
      </c>
    </row>
    <row r="180" spans="1:18">
      <c r="A180" s="85"/>
      <c r="B180" s="85"/>
      <c r="C180" s="85"/>
      <c r="D180" s="86">
        <f t="shared" si="31"/>
        <v>0</v>
      </c>
      <c r="E180" s="86">
        <f t="shared" si="31"/>
        <v>0</v>
      </c>
      <c r="F180" s="87">
        <f t="shared" si="32"/>
        <v>0</v>
      </c>
      <c r="G180" s="87">
        <f t="shared" si="32"/>
        <v>0</v>
      </c>
      <c r="H180" s="87">
        <f t="shared" si="33"/>
        <v>0</v>
      </c>
      <c r="I180" s="87">
        <f t="shared" si="34"/>
        <v>0</v>
      </c>
      <c r="J180" s="87">
        <f t="shared" si="35"/>
        <v>0</v>
      </c>
      <c r="K180" s="87">
        <f t="shared" si="36"/>
        <v>0</v>
      </c>
      <c r="L180" s="87">
        <f t="shared" si="37"/>
        <v>0</v>
      </c>
      <c r="M180" s="87">
        <f t="shared" ca="1" si="38"/>
        <v>1.3307420245958001E-2</v>
      </c>
      <c r="N180" s="87">
        <f t="shared" ca="1" si="39"/>
        <v>0</v>
      </c>
      <c r="O180" s="110">
        <f t="shared" ca="1" si="40"/>
        <v>0</v>
      </c>
      <c r="P180" s="87">
        <f t="shared" ca="1" si="41"/>
        <v>0</v>
      </c>
      <c r="Q180" s="87">
        <f t="shared" ca="1" si="42"/>
        <v>0</v>
      </c>
      <c r="R180" s="28">
        <f t="shared" ca="1" si="30"/>
        <v>-1.3307420245958001E-2</v>
      </c>
    </row>
    <row r="181" spans="1:18">
      <c r="A181" s="85"/>
      <c r="B181" s="85"/>
      <c r="C181" s="85"/>
      <c r="D181" s="86">
        <f t="shared" si="31"/>
        <v>0</v>
      </c>
      <c r="E181" s="86">
        <f t="shared" si="31"/>
        <v>0</v>
      </c>
      <c r="F181" s="87">
        <f t="shared" si="32"/>
        <v>0</v>
      </c>
      <c r="G181" s="87">
        <f t="shared" si="32"/>
        <v>0</v>
      </c>
      <c r="H181" s="87">
        <f t="shared" si="33"/>
        <v>0</v>
      </c>
      <c r="I181" s="87">
        <f t="shared" si="34"/>
        <v>0</v>
      </c>
      <c r="J181" s="87">
        <f t="shared" si="35"/>
        <v>0</v>
      </c>
      <c r="K181" s="87">
        <f t="shared" si="36"/>
        <v>0</v>
      </c>
      <c r="L181" s="87">
        <f t="shared" si="37"/>
        <v>0</v>
      </c>
      <c r="M181" s="87">
        <f t="shared" ca="1" si="38"/>
        <v>1.3307420245958001E-2</v>
      </c>
      <c r="N181" s="87">
        <f t="shared" ca="1" si="39"/>
        <v>0</v>
      </c>
      <c r="O181" s="110">
        <f t="shared" ca="1" si="40"/>
        <v>0</v>
      </c>
      <c r="P181" s="87">
        <f t="shared" ca="1" si="41"/>
        <v>0</v>
      </c>
      <c r="Q181" s="87">
        <f t="shared" ca="1" si="42"/>
        <v>0</v>
      </c>
      <c r="R181" s="28">
        <f t="shared" ca="1" si="30"/>
        <v>-1.3307420245958001E-2</v>
      </c>
    </row>
    <row r="182" spans="1:18">
      <c r="A182" s="85"/>
      <c r="B182" s="85"/>
      <c r="C182" s="85"/>
      <c r="D182" s="86">
        <f t="shared" si="31"/>
        <v>0</v>
      </c>
      <c r="E182" s="86">
        <f t="shared" si="31"/>
        <v>0</v>
      </c>
      <c r="F182" s="87">
        <f t="shared" si="32"/>
        <v>0</v>
      </c>
      <c r="G182" s="87">
        <f t="shared" si="32"/>
        <v>0</v>
      </c>
      <c r="H182" s="87">
        <f t="shared" si="33"/>
        <v>0</v>
      </c>
      <c r="I182" s="87">
        <f t="shared" si="34"/>
        <v>0</v>
      </c>
      <c r="J182" s="87">
        <f t="shared" si="35"/>
        <v>0</v>
      </c>
      <c r="K182" s="87">
        <f t="shared" si="36"/>
        <v>0</v>
      </c>
      <c r="L182" s="87">
        <f t="shared" si="37"/>
        <v>0</v>
      </c>
      <c r="M182" s="87">
        <f t="shared" ca="1" si="38"/>
        <v>1.3307420245958001E-2</v>
      </c>
      <c r="N182" s="87">
        <f t="shared" ca="1" si="39"/>
        <v>0</v>
      </c>
      <c r="O182" s="110">
        <f t="shared" ca="1" si="40"/>
        <v>0</v>
      </c>
      <c r="P182" s="87">
        <f t="shared" ca="1" si="41"/>
        <v>0</v>
      </c>
      <c r="Q182" s="87">
        <f t="shared" ca="1" si="42"/>
        <v>0</v>
      </c>
      <c r="R182" s="28">
        <f t="shared" ca="1" si="30"/>
        <v>-1.3307420245958001E-2</v>
      </c>
    </row>
    <row r="183" spans="1:18">
      <c r="A183" s="85"/>
      <c r="B183" s="85"/>
      <c r="C183" s="85"/>
      <c r="D183" s="86">
        <f t="shared" si="31"/>
        <v>0</v>
      </c>
      <c r="E183" s="86">
        <f t="shared" si="31"/>
        <v>0</v>
      </c>
      <c r="F183" s="87">
        <f t="shared" si="32"/>
        <v>0</v>
      </c>
      <c r="G183" s="87">
        <f t="shared" si="32"/>
        <v>0</v>
      </c>
      <c r="H183" s="87">
        <f t="shared" si="33"/>
        <v>0</v>
      </c>
      <c r="I183" s="87">
        <f t="shared" si="34"/>
        <v>0</v>
      </c>
      <c r="J183" s="87">
        <f t="shared" si="35"/>
        <v>0</v>
      </c>
      <c r="K183" s="87">
        <f t="shared" si="36"/>
        <v>0</v>
      </c>
      <c r="L183" s="87">
        <f t="shared" si="37"/>
        <v>0</v>
      </c>
      <c r="M183" s="87">
        <f t="shared" ca="1" si="38"/>
        <v>1.3307420245958001E-2</v>
      </c>
      <c r="N183" s="87">
        <f t="shared" ca="1" si="39"/>
        <v>0</v>
      </c>
      <c r="O183" s="110">
        <f t="shared" ca="1" si="40"/>
        <v>0</v>
      </c>
      <c r="P183" s="87">
        <f t="shared" ca="1" si="41"/>
        <v>0</v>
      </c>
      <c r="Q183" s="87">
        <f t="shared" ca="1" si="42"/>
        <v>0</v>
      </c>
      <c r="R183" s="28">
        <f t="shared" ca="1" si="30"/>
        <v>-1.3307420245958001E-2</v>
      </c>
    </row>
    <row r="184" spans="1:18">
      <c r="A184" s="85"/>
      <c r="B184" s="85"/>
      <c r="C184" s="85"/>
      <c r="D184" s="86">
        <f t="shared" si="31"/>
        <v>0</v>
      </c>
      <c r="E184" s="86">
        <f t="shared" si="31"/>
        <v>0</v>
      </c>
      <c r="F184" s="87">
        <f t="shared" si="32"/>
        <v>0</v>
      </c>
      <c r="G184" s="87">
        <f t="shared" si="32"/>
        <v>0</v>
      </c>
      <c r="H184" s="87">
        <f t="shared" si="33"/>
        <v>0</v>
      </c>
      <c r="I184" s="87">
        <f t="shared" si="34"/>
        <v>0</v>
      </c>
      <c r="J184" s="87">
        <f t="shared" si="35"/>
        <v>0</v>
      </c>
      <c r="K184" s="87">
        <f t="shared" si="36"/>
        <v>0</v>
      </c>
      <c r="L184" s="87">
        <f t="shared" si="37"/>
        <v>0</v>
      </c>
      <c r="M184" s="87">
        <f t="shared" ca="1" si="38"/>
        <v>1.3307420245958001E-2</v>
      </c>
      <c r="N184" s="87">
        <f t="shared" ca="1" si="39"/>
        <v>0</v>
      </c>
      <c r="O184" s="110">
        <f t="shared" ca="1" si="40"/>
        <v>0</v>
      </c>
      <c r="P184" s="87">
        <f t="shared" ca="1" si="41"/>
        <v>0</v>
      </c>
      <c r="Q184" s="87">
        <f t="shared" ca="1" si="42"/>
        <v>0</v>
      </c>
      <c r="R184" s="28">
        <f t="shared" ca="1" si="30"/>
        <v>-1.3307420245958001E-2</v>
      </c>
    </row>
    <row r="185" spans="1:18">
      <c r="A185" s="85"/>
      <c r="B185" s="85"/>
      <c r="C185" s="85"/>
      <c r="D185" s="86">
        <f t="shared" si="31"/>
        <v>0</v>
      </c>
      <c r="E185" s="86">
        <f t="shared" si="31"/>
        <v>0</v>
      </c>
      <c r="F185" s="87">
        <f t="shared" si="32"/>
        <v>0</v>
      </c>
      <c r="G185" s="87">
        <f t="shared" si="32"/>
        <v>0</v>
      </c>
      <c r="H185" s="87">
        <f t="shared" si="33"/>
        <v>0</v>
      </c>
      <c r="I185" s="87">
        <f t="shared" si="34"/>
        <v>0</v>
      </c>
      <c r="J185" s="87">
        <f t="shared" si="35"/>
        <v>0</v>
      </c>
      <c r="K185" s="87">
        <f t="shared" si="36"/>
        <v>0</v>
      </c>
      <c r="L185" s="87">
        <f t="shared" si="37"/>
        <v>0</v>
      </c>
      <c r="M185" s="87">
        <f t="shared" ca="1" si="38"/>
        <v>1.3307420245958001E-2</v>
      </c>
      <c r="N185" s="87">
        <f t="shared" ca="1" si="39"/>
        <v>0</v>
      </c>
      <c r="O185" s="110">
        <f t="shared" ca="1" si="40"/>
        <v>0</v>
      </c>
      <c r="P185" s="87">
        <f t="shared" ca="1" si="41"/>
        <v>0</v>
      </c>
      <c r="Q185" s="87">
        <f t="shared" ca="1" si="42"/>
        <v>0</v>
      </c>
      <c r="R185" s="28">
        <f t="shared" ca="1" si="30"/>
        <v>-1.3307420245958001E-2</v>
      </c>
    </row>
    <row r="186" spans="1:18">
      <c r="A186" s="85"/>
      <c r="B186" s="85"/>
      <c r="C186" s="85"/>
      <c r="D186" s="86">
        <f t="shared" si="31"/>
        <v>0</v>
      </c>
      <c r="E186" s="86">
        <f t="shared" si="31"/>
        <v>0</v>
      </c>
      <c r="F186" s="87">
        <f t="shared" si="32"/>
        <v>0</v>
      </c>
      <c r="G186" s="87">
        <f t="shared" si="32"/>
        <v>0</v>
      </c>
      <c r="H186" s="87">
        <f t="shared" si="33"/>
        <v>0</v>
      </c>
      <c r="I186" s="87">
        <f t="shared" si="34"/>
        <v>0</v>
      </c>
      <c r="J186" s="87">
        <f t="shared" si="35"/>
        <v>0</v>
      </c>
      <c r="K186" s="87">
        <f t="shared" si="36"/>
        <v>0</v>
      </c>
      <c r="L186" s="87">
        <f t="shared" si="37"/>
        <v>0</v>
      </c>
      <c r="M186" s="87">
        <f t="shared" ca="1" si="38"/>
        <v>1.3307420245958001E-2</v>
      </c>
      <c r="N186" s="87">
        <f t="shared" ca="1" si="39"/>
        <v>0</v>
      </c>
      <c r="O186" s="110">
        <f t="shared" ca="1" si="40"/>
        <v>0</v>
      </c>
      <c r="P186" s="87">
        <f t="shared" ca="1" si="41"/>
        <v>0</v>
      </c>
      <c r="Q186" s="87">
        <f t="shared" ca="1" si="42"/>
        <v>0</v>
      </c>
      <c r="R186" s="28">
        <f t="shared" ca="1" si="30"/>
        <v>-1.3307420245958001E-2</v>
      </c>
    </row>
    <row r="187" spans="1:18">
      <c r="A187" s="85"/>
      <c r="B187" s="85"/>
      <c r="C187" s="85"/>
      <c r="D187" s="86">
        <f t="shared" si="31"/>
        <v>0</v>
      </c>
      <c r="E187" s="86">
        <f t="shared" si="31"/>
        <v>0</v>
      </c>
      <c r="F187" s="87">
        <f t="shared" si="32"/>
        <v>0</v>
      </c>
      <c r="G187" s="87">
        <f t="shared" si="32"/>
        <v>0</v>
      </c>
      <c r="H187" s="87">
        <f t="shared" si="33"/>
        <v>0</v>
      </c>
      <c r="I187" s="87">
        <f t="shared" si="34"/>
        <v>0</v>
      </c>
      <c r="J187" s="87">
        <f t="shared" si="35"/>
        <v>0</v>
      </c>
      <c r="K187" s="87">
        <f t="shared" si="36"/>
        <v>0</v>
      </c>
      <c r="L187" s="87">
        <f t="shared" si="37"/>
        <v>0</v>
      </c>
      <c r="M187" s="87">
        <f t="shared" ca="1" si="38"/>
        <v>1.3307420245958001E-2</v>
      </c>
      <c r="N187" s="87">
        <f t="shared" ca="1" si="39"/>
        <v>0</v>
      </c>
      <c r="O187" s="110">
        <f t="shared" ca="1" si="40"/>
        <v>0</v>
      </c>
      <c r="P187" s="87">
        <f t="shared" ca="1" si="41"/>
        <v>0</v>
      </c>
      <c r="Q187" s="87">
        <f t="shared" ca="1" si="42"/>
        <v>0</v>
      </c>
      <c r="R187" s="28">
        <f t="shared" ca="1" si="30"/>
        <v>-1.3307420245958001E-2</v>
      </c>
    </row>
    <row r="188" spans="1:18">
      <c r="A188" s="85"/>
      <c r="B188" s="85"/>
      <c r="C188" s="85"/>
      <c r="D188" s="86">
        <f t="shared" si="31"/>
        <v>0</v>
      </c>
      <c r="E188" s="86">
        <f t="shared" si="31"/>
        <v>0</v>
      </c>
      <c r="F188" s="87">
        <f t="shared" si="32"/>
        <v>0</v>
      </c>
      <c r="G188" s="87">
        <f t="shared" si="32"/>
        <v>0</v>
      </c>
      <c r="H188" s="87">
        <f t="shared" si="33"/>
        <v>0</v>
      </c>
      <c r="I188" s="87">
        <f t="shared" si="34"/>
        <v>0</v>
      </c>
      <c r="J188" s="87">
        <f t="shared" si="35"/>
        <v>0</v>
      </c>
      <c r="K188" s="87">
        <f t="shared" si="36"/>
        <v>0</v>
      </c>
      <c r="L188" s="87">
        <f t="shared" si="37"/>
        <v>0</v>
      </c>
      <c r="M188" s="87">
        <f t="shared" ca="1" si="38"/>
        <v>1.3307420245958001E-2</v>
      </c>
      <c r="N188" s="87">
        <f t="shared" ca="1" si="39"/>
        <v>0</v>
      </c>
      <c r="O188" s="110">
        <f t="shared" ca="1" si="40"/>
        <v>0</v>
      </c>
      <c r="P188" s="87">
        <f t="shared" ca="1" si="41"/>
        <v>0</v>
      </c>
      <c r="Q188" s="87">
        <f t="shared" ca="1" si="42"/>
        <v>0</v>
      </c>
      <c r="R188" s="28">
        <f t="shared" ca="1" si="30"/>
        <v>-1.3307420245958001E-2</v>
      </c>
    </row>
    <row r="189" spans="1:18">
      <c r="A189" s="85"/>
      <c r="B189" s="85"/>
      <c r="C189" s="85"/>
      <c r="D189" s="86">
        <f t="shared" si="31"/>
        <v>0</v>
      </c>
      <c r="E189" s="86">
        <f t="shared" si="31"/>
        <v>0</v>
      </c>
      <c r="F189" s="87">
        <f t="shared" si="32"/>
        <v>0</v>
      </c>
      <c r="G189" s="87">
        <f t="shared" si="32"/>
        <v>0</v>
      </c>
      <c r="H189" s="87">
        <f t="shared" si="33"/>
        <v>0</v>
      </c>
      <c r="I189" s="87">
        <f t="shared" si="34"/>
        <v>0</v>
      </c>
      <c r="J189" s="87">
        <f t="shared" si="35"/>
        <v>0</v>
      </c>
      <c r="K189" s="87">
        <f t="shared" si="36"/>
        <v>0</v>
      </c>
      <c r="L189" s="87">
        <f t="shared" si="37"/>
        <v>0</v>
      </c>
      <c r="M189" s="87">
        <f t="shared" ca="1" si="38"/>
        <v>1.3307420245958001E-2</v>
      </c>
      <c r="N189" s="87">
        <f t="shared" ca="1" si="39"/>
        <v>0</v>
      </c>
      <c r="O189" s="110">
        <f t="shared" ca="1" si="40"/>
        <v>0</v>
      </c>
      <c r="P189" s="87">
        <f t="shared" ca="1" si="41"/>
        <v>0</v>
      </c>
      <c r="Q189" s="87">
        <f t="shared" ca="1" si="42"/>
        <v>0</v>
      </c>
      <c r="R189" s="28">
        <f t="shared" ca="1" si="30"/>
        <v>-1.3307420245958001E-2</v>
      </c>
    </row>
    <row r="190" spans="1:18">
      <c r="A190" s="85"/>
      <c r="B190" s="85"/>
      <c r="C190" s="85"/>
      <c r="D190" s="86">
        <f t="shared" si="31"/>
        <v>0</v>
      </c>
      <c r="E190" s="86">
        <f t="shared" si="31"/>
        <v>0</v>
      </c>
      <c r="F190" s="87">
        <f t="shared" si="32"/>
        <v>0</v>
      </c>
      <c r="G190" s="87">
        <f t="shared" si="32"/>
        <v>0</v>
      </c>
      <c r="H190" s="87">
        <f t="shared" si="33"/>
        <v>0</v>
      </c>
      <c r="I190" s="87">
        <f t="shared" si="34"/>
        <v>0</v>
      </c>
      <c r="J190" s="87">
        <f t="shared" si="35"/>
        <v>0</v>
      </c>
      <c r="K190" s="87">
        <f t="shared" si="36"/>
        <v>0</v>
      </c>
      <c r="L190" s="87">
        <f t="shared" si="37"/>
        <v>0</v>
      </c>
      <c r="M190" s="87">
        <f t="shared" ca="1" si="38"/>
        <v>1.3307420245958001E-2</v>
      </c>
      <c r="N190" s="87">
        <f t="shared" ca="1" si="39"/>
        <v>0</v>
      </c>
      <c r="O190" s="110">
        <f t="shared" ca="1" si="40"/>
        <v>0</v>
      </c>
      <c r="P190" s="87">
        <f t="shared" ca="1" si="41"/>
        <v>0</v>
      </c>
      <c r="Q190" s="87">
        <f t="shared" ca="1" si="42"/>
        <v>0</v>
      </c>
      <c r="R190" s="28">
        <f t="shared" ca="1" si="30"/>
        <v>-1.3307420245958001E-2</v>
      </c>
    </row>
    <row r="191" spans="1:18">
      <c r="A191" s="85"/>
      <c r="B191" s="85"/>
      <c r="C191" s="85"/>
      <c r="D191" s="86">
        <f t="shared" si="31"/>
        <v>0</v>
      </c>
      <c r="E191" s="86">
        <f t="shared" si="31"/>
        <v>0</v>
      </c>
      <c r="F191" s="87">
        <f t="shared" si="32"/>
        <v>0</v>
      </c>
      <c r="G191" s="87">
        <f t="shared" si="32"/>
        <v>0</v>
      </c>
      <c r="H191" s="87">
        <f t="shared" si="33"/>
        <v>0</v>
      </c>
      <c r="I191" s="87">
        <f t="shared" si="34"/>
        <v>0</v>
      </c>
      <c r="J191" s="87">
        <f t="shared" si="35"/>
        <v>0</v>
      </c>
      <c r="K191" s="87">
        <f t="shared" si="36"/>
        <v>0</v>
      </c>
      <c r="L191" s="87">
        <f t="shared" si="37"/>
        <v>0</v>
      </c>
      <c r="M191" s="87">
        <f t="shared" ca="1" si="38"/>
        <v>1.3307420245958001E-2</v>
      </c>
      <c r="N191" s="87">
        <f t="shared" ca="1" si="39"/>
        <v>0</v>
      </c>
      <c r="O191" s="110">
        <f t="shared" ca="1" si="40"/>
        <v>0</v>
      </c>
      <c r="P191" s="87">
        <f t="shared" ca="1" si="41"/>
        <v>0</v>
      </c>
      <c r="Q191" s="87">
        <f t="shared" ca="1" si="42"/>
        <v>0</v>
      </c>
      <c r="R191" s="28">
        <f t="shared" ca="1" si="30"/>
        <v>-1.3307420245958001E-2</v>
      </c>
    </row>
    <row r="192" spans="1:18">
      <c r="A192" s="85"/>
      <c r="B192" s="85"/>
      <c r="C192" s="85"/>
      <c r="D192" s="86">
        <f t="shared" si="31"/>
        <v>0</v>
      </c>
      <c r="E192" s="86">
        <f t="shared" si="31"/>
        <v>0</v>
      </c>
      <c r="F192" s="87">
        <f t="shared" si="32"/>
        <v>0</v>
      </c>
      <c r="G192" s="87">
        <f t="shared" si="32"/>
        <v>0</v>
      </c>
      <c r="H192" s="87">
        <f t="shared" si="33"/>
        <v>0</v>
      </c>
      <c r="I192" s="87">
        <f t="shared" si="34"/>
        <v>0</v>
      </c>
      <c r="J192" s="87">
        <f t="shared" si="35"/>
        <v>0</v>
      </c>
      <c r="K192" s="87">
        <f t="shared" si="36"/>
        <v>0</v>
      </c>
      <c r="L192" s="87">
        <f t="shared" si="37"/>
        <v>0</v>
      </c>
      <c r="M192" s="87">
        <f t="shared" ca="1" si="38"/>
        <v>1.3307420245958001E-2</v>
      </c>
      <c r="N192" s="87">
        <f t="shared" ca="1" si="39"/>
        <v>0</v>
      </c>
      <c r="O192" s="110">
        <f t="shared" ca="1" si="40"/>
        <v>0</v>
      </c>
      <c r="P192" s="87">
        <f t="shared" ca="1" si="41"/>
        <v>0</v>
      </c>
      <c r="Q192" s="87">
        <f t="shared" ca="1" si="42"/>
        <v>0</v>
      </c>
      <c r="R192" s="28">
        <f t="shared" ca="1" si="30"/>
        <v>-1.3307420245958001E-2</v>
      </c>
    </row>
    <row r="193" spans="1:18">
      <c r="A193" s="85"/>
      <c r="B193" s="85"/>
      <c r="C193" s="85"/>
      <c r="D193" s="86">
        <f t="shared" si="31"/>
        <v>0</v>
      </c>
      <c r="E193" s="86">
        <f t="shared" si="31"/>
        <v>0</v>
      </c>
      <c r="F193" s="87">
        <f t="shared" si="32"/>
        <v>0</v>
      </c>
      <c r="G193" s="87">
        <f t="shared" si="32"/>
        <v>0</v>
      </c>
      <c r="H193" s="87">
        <f t="shared" si="33"/>
        <v>0</v>
      </c>
      <c r="I193" s="87">
        <f t="shared" si="34"/>
        <v>0</v>
      </c>
      <c r="J193" s="87">
        <f t="shared" si="35"/>
        <v>0</v>
      </c>
      <c r="K193" s="87">
        <f t="shared" si="36"/>
        <v>0</v>
      </c>
      <c r="L193" s="87">
        <f t="shared" si="37"/>
        <v>0</v>
      </c>
      <c r="M193" s="87">
        <f t="shared" ca="1" si="38"/>
        <v>1.3307420245958001E-2</v>
      </c>
      <c r="N193" s="87">
        <f t="shared" ca="1" si="39"/>
        <v>0</v>
      </c>
      <c r="O193" s="110">
        <f t="shared" ca="1" si="40"/>
        <v>0</v>
      </c>
      <c r="P193" s="87">
        <f t="shared" ca="1" si="41"/>
        <v>0</v>
      </c>
      <c r="Q193" s="87">
        <f t="shared" ca="1" si="42"/>
        <v>0</v>
      </c>
      <c r="R193" s="28">
        <f t="shared" ca="1" si="30"/>
        <v>-1.3307420245958001E-2</v>
      </c>
    </row>
    <row r="194" spans="1:18">
      <c r="A194" s="85"/>
      <c r="B194" s="85"/>
      <c r="C194" s="85"/>
      <c r="D194" s="86">
        <f t="shared" si="31"/>
        <v>0</v>
      </c>
      <c r="E194" s="86">
        <f t="shared" si="31"/>
        <v>0</v>
      </c>
      <c r="F194" s="87">
        <f t="shared" si="32"/>
        <v>0</v>
      </c>
      <c r="G194" s="87">
        <f t="shared" si="32"/>
        <v>0</v>
      </c>
      <c r="H194" s="87">
        <f t="shared" si="33"/>
        <v>0</v>
      </c>
      <c r="I194" s="87">
        <f t="shared" si="34"/>
        <v>0</v>
      </c>
      <c r="J194" s="87">
        <f t="shared" si="35"/>
        <v>0</v>
      </c>
      <c r="K194" s="87">
        <f t="shared" si="36"/>
        <v>0</v>
      </c>
      <c r="L194" s="87">
        <f t="shared" si="37"/>
        <v>0</v>
      </c>
      <c r="M194" s="87">
        <f t="shared" ca="1" si="38"/>
        <v>1.3307420245958001E-2</v>
      </c>
      <c r="N194" s="87">
        <f t="shared" ca="1" si="39"/>
        <v>0</v>
      </c>
      <c r="O194" s="110">
        <f t="shared" ca="1" si="40"/>
        <v>0</v>
      </c>
      <c r="P194" s="87">
        <f t="shared" ca="1" si="41"/>
        <v>0</v>
      </c>
      <c r="Q194" s="87">
        <f t="shared" ca="1" si="42"/>
        <v>0</v>
      </c>
      <c r="R194" s="28">
        <f t="shared" ca="1" si="30"/>
        <v>-1.3307420245958001E-2</v>
      </c>
    </row>
    <row r="195" spans="1:18">
      <c r="A195" s="85"/>
      <c r="B195" s="85"/>
      <c r="C195" s="85"/>
      <c r="D195" s="86">
        <f t="shared" si="31"/>
        <v>0</v>
      </c>
      <c r="E195" s="86">
        <f t="shared" si="31"/>
        <v>0</v>
      </c>
      <c r="F195" s="87">
        <f t="shared" si="32"/>
        <v>0</v>
      </c>
      <c r="G195" s="87">
        <f t="shared" si="32"/>
        <v>0</v>
      </c>
      <c r="H195" s="87">
        <f t="shared" si="33"/>
        <v>0</v>
      </c>
      <c r="I195" s="87">
        <f t="shared" si="34"/>
        <v>0</v>
      </c>
      <c r="J195" s="87">
        <f t="shared" si="35"/>
        <v>0</v>
      </c>
      <c r="K195" s="87">
        <f t="shared" si="36"/>
        <v>0</v>
      </c>
      <c r="L195" s="87">
        <f t="shared" si="37"/>
        <v>0</v>
      </c>
      <c r="M195" s="87">
        <f t="shared" ca="1" si="38"/>
        <v>1.3307420245958001E-2</v>
      </c>
      <c r="N195" s="87">
        <f t="shared" ca="1" si="39"/>
        <v>0</v>
      </c>
      <c r="O195" s="110">
        <f t="shared" ca="1" si="40"/>
        <v>0</v>
      </c>
      <c r="P195" s="87">
        <f t="shared" ca="1" si="41"/>
        <v>0</v>
      </c>
      <c r="Q195" s="87">
        <f t="shared" ca="1" si="42"/>
        <v>0</v>
      </c>
      <c r="R195" s="28">
        <f t="shared" ca="1" si="30"/>
        <v>-1.3307420245958001E-2</v>
      </c>
    </row>
    <row r="196" spans="1:18">
      <c r="A196" s="85"/>
      <c r="B196" s="85"/>
      <c r="C196" s="85"/>
      <c r="D196" s="86">
        <f t="shared" si="31"/>
        <v>0</v>
      </c>
      <c r="E196" s="86">
        <f t="shared" si="31"/>
        <v>0</v>
      </c>
      <c r="F196" s="87">
        <f t="shared" si="32"/>
        <v>0</v>
      </c>
      <c r="G196" s="87">
        <f t="shared" si="32"/>
        <v>0</v>
      </c>
      <c r="H196" s="87">
        <f t="shared" si="33"/>
        <v>0</v>
      </c>
      <c r="I196" s="87">
        <f t="shared" si="34"/>
        <v>0</v>
      </c>
      <c r="J196" s="87">
        <f t="shared" si="35"/>
        <v>0</v>
      </c>
      <c r="K196" s="87">
        <f t="shared" si="36"/>
        <v>0</v>
      </c>
      <c r="L196" s="87">
        <f t="shared" si="37"/>
        <v>0</v>
      </c>
      <c r="M196" s="87">
        <f t="shared" ca="1" si="38"/>
        <v>1.3307420245958001E-2</v>
      </c>
      <c r="N196" s="87">
        <f t="shared" ca="1" si="39"/>
        <v>0</v>
      </c>
      <c r="O196" s="110">
        <f t="shared" ca="1" si="40"/>
        <v>0</v>
      </c>
      <c r="P196" s="87">
        <f t="shared" ca="1" si="41"/>
        <v>0</v>
      </c>
      <c r="Q196" s="87">
        <f t="shared" ca="1" si="42"/>
        <v>0</v>
      </c>
      <c r="R196" s="28">
        <f t="shared" ca="1" si="30"/>
        <v>-1.3307420245958001E-2</v>
      </c>
    </row>
    <row r="197" spans="1:18">
      <c r="A197" s="85"/>
      <c r="B197" s="85"/>
      <c r="C197" s="85"/>
      <c r="D197" s="86">
        <f t="shared" si="31"/>
        <v>0</v>
      </c>
      <c r="E197" s="86">
        <f t="shared" si="31"/>
        <v>0</v>
      </c>
      <c r="F197" s="87">
        <f t="shared" si="32"/>
        <v>0</v>
      </c>
      <c r="G197" s="87">
        <f t="shared" si="32"/>
        <v>0</v>
      </c>
      <c r="H197" s="87">
        <f t="shared" si="33"/>
        <v>0</v>
      </c>
      <c r="I197" s="87">
        <f t="shared" si="34"/>
        <v>0</v>
      </c>
      <c r="J197" s="87">
        <f t="shared" si="35"/>
        <v>0</v>
      </c>
      <c r="K197" s="87">
        <f t="shared" si="36"/>
        <v>0</v>
      </c>
      <c r="L197" s="87">
        <f t="shared" si="37"/>
        <v>0</v>
      </c>
      <c r="M197" s="87">
        <f t="shared" ca="1" si="38"/>
        <v>1.3307420245958001E-2</v>
      </c>
      <c r="N197" s="87">
        <f t="shared" ca="1" si="39"/>
        <v>0</v>
      </c>
      <c r="O197" s="110">
        <f t="shared" ca="1" si="40"/>
        <v>0</v>
      </c>
      <c r="P197" s="87">
        <f t="shared" ca="1" si="41"/>
        <v>0</v>
      </c>
      <c r="Q197" s="87">
        <f t="shared" ca="1" si="42"/>
        <v>0</v>
      </c>
      <c r="R197" s="28">
        <f t="shared" ca="1" si="30"/>
        <v>-1.3307420245958001E-2</v>
      </c>
    </row>
    <row r="198" spans="1:18">
      <c r="A198" s="85"/>
      <c r="B198" s="85"/>
      <c r="C198" s="85"/>
      <c r="D198" s="86">
        <f t="shared" si="31"/>
        <v>0</v>
      </c>
      <c r="E198" s="86">
        <f t="shared" si="31"/>
        <v>0</v>
      </c>
      <c r="F198" s="87">
        <f t="shared" si="32"/>
        <v>0</v>
      </c>
      <c r="G198" s="87">
        <f t="shared" si="32"/>
        <v>0</v>
      </c>
      <c r="H198" s="87">
        <f t="shared" si="33"/>
        <v>0</v>
      </c>
      <c r="I198" s="87">
        <f t="shared" si="34"/>
        <v>0</v>
      </c>
      <c r="J198" s="87">
        <f t="shared" si="35"/>
        <v>0</v>
      </c>
      <c r="K198" s="87">
        <f t="shared" si="36"/>
        <v>0</v>
      </c>
      <c r="L198" s="87">
        <f t="shared" si="37"/>
        <v>0</v>
      </c>
      <c r="M198" s="87">
        <f t="shared" ca="1" si="38"/>
        <v>1.3307420245958001E-2</v>
      </c>
      <c r="N198" s="87">
        <f t="shared" ca="1" si="39"/>
        <v>0</v>
      </c>
      <c r="O198" s="110">
        <f t="shared" ca="1" si="40"/>
        <v>0</v>
      </c>
      <c r="P198" s="87">
        <f t="shared" ca="1" si="41"/>
        <v>0</v>
      </c>
      <c r="Q198" s="87">
        <f t="shared" ca="1" si="42"/>
        <v>0</v>
      </c>
      <c r="R198" s="28">
        <f t="shared" ca="1" si="30"/>
        <v>-1.3307420245958001E-2</v>
      </c>
    </row>
    <row r="199" spans="1:18">
      <c r="A199" s="85"/>
      <c r="B199" s="85"/>
      <c r="C199" s="85"/>
      <c r="D199" s="86">
        <f t="shared" si="31"/>
        <v>0</v>
      </c>
      <c r="E199" s="86">
        <f t="shared" si="31"/>
        <v>0</v>
      </c>
      <c r="F199" s="87">
        <f t="shared" si="32"/>
        <v>0</v>
      </c>
      <c r="G199" s="87">
        <f t="shared" si="32"/>
        <v>0</v>
      </c>
      <c r="H199" s="87">
        <f t="shared" si="33"/>
        <v>0</v>
      </c>
      <c r="I199" s="87">
        <f t="shared" si="34"/>
        <v>0</v>
      </c>
      <c r="J199" s="87">
        <f t="shared" si="35"/>
        <v>0</v>
      </c>
      <c r="K199" s="87">
        <f t="shared" si="36"/>
        <v>0</v>
      </c>
      <c r="L199" s="87">
        <f t="shared" si="37"/>
        <v>0</v>
      </c>
      <c r="M199" s="87">
        <f t="shared" ca="1" si="38"/>
        <v>1.3307420245958001E-2</v>
      </c>
      <c r="N199" s="87">
        <f t="shared" ca="1" si="39"/>
        <v>0</v>
      </c>
      <c r="O199" s="110">
        <f t="shared" ca="1" si="40"/>
        <v>0</v>
      </c>
      <c r="P199" s="87">
        <f t="shared" ca="1" si="41"/>
        <v>0</v>
      </c>
      <c r="Q199" s="87">
        <f t="shared" ca="1" si="42"/>
        <v>0</v>
      </c>
      <c r="R199" s="28">
        <f t="shared" ca="1" si="30"/>
        <v>-1.3307420245958001E-2</v>
      </c>
    </row>
    <row r="200" spans="1:18">
      <c r="A200" s="85"/>
      <c r="B200" s="85"/>
      <c r="C200" s="85"/>
      <c r="D200" s="86">
        <f t="shared" si="31"/>
        <v>0</v>
      </c>
      <c r="E200" s="86">
        <f t="shared" si="31"/>
        <v>0</v>
      </c>
      <c r="F200" s="87">
        <f t="shared" si="32"/>
        <v>0</v>
      </c>
      <c r="G200" s="87">
        <f t="shared" si="32"/>
        <v>0</v>
      </c>
      <c r="H200" s="87">
        <f t="shared" si="33"/>
        <v>0</v>
      </c>
      <c r="I200" s="87">
        <f t="shared" si="34"/>
        <v>0</v>
      </c>
      <c r="J200" s="87">
        <f t="shared" si="35"/>
        <v>0</v>
      </c>
      <c r="K200" s="87">
        <f t="shared" si="36"/>
        <v>0</v>
      </c>
      <c r="L200" s="87">
        <f t="shared" si="37"/>
        <v>0</v>
      </c>
      <c r="M200" s="87">
        <f t="shared" ca="1" si="38"/>
        <v>1.3307420245958001E-2</v>
      </c>
      <c r="N200" s="87">
        <f t="shared" ca="1" si="39"/>
        <v>0</v>
      </c>
      <c r="O200" s="110">
        <f t="shared" ca="1" si="40"/>
        <v>0</v>
      </c>
      <c r="P200" s="87">
        <f t="shared" ca="1" si="41"/>
        <v>0</v>
      </c>
      <c r="Q200" s="87">
        <f t="shared" ca="1" si="42"/>
        <v>0</v>
      </c>
      <c r="R200" s="28">
        <f t="shared" ca="1" si="30"/>
        <v>-1.3307420245958001E-2</v>
      </c>
    </row>
    <row r="201" spans="1:18">
      <c r="A201" s="85"/>
      <c r="B201" s="85"/>
      <c r="C201" s="85"/>
      <c r="D201" s="86">
        <f t="shared" si="31"/>
        <v>0</v>
      </c>
      <c r="E201" s="86">
        <f t="shared" si="31"/>
        <v>0</v>
      </c>
      <c r="F201" s="87">
        <f t="shared" si="32"/>
        <v>0</v>
      </c>
      <c r="G201" s="87">
        <f t="shared" si="32"/>
        <v>0</v>
      </c>
      <c r="H201" s="87">
        <f t="shared" si="33"/>
        <v>0</v>
      </c>
      <c r="I201" s="87">
        <f t="shared" si="34"/>
        <v>0</v>
      </c>
      <c r="J201" s="87">
        <f t="shared" si="35"/>
        <v>0</v>
      </c>
      <c r="K201" s="87">
        <f t="shared" si="36"/>
        <v>0</v>
      </c>
      <c r="L201" s="87">
        <f t="shared" si="37"/>
        <v>0</v>
      </c>
      <c r="M201" s="87">
        <f t="shared" ca="1" si="38"/>
        <v>1.3307420245958001E-2</v>
      </c>
      <c r="N201" s="87">
        <f t="shared" ca="1" si="39"/>
        <v>0</v>
      </c>
      <c r="O201" s="110">
        <f t="shared" ca="1" si="40"/>
        <v>0</v>
      </c>
      <c r="P201" s="87">
        <f t="shared" ca="1" si="41"/>
        <v>0</v>
      </c>
      <c r="Q201" s="87">
        <f t="shared" ca="1" si="42"/>
        <v>0</v>
      </c>
      <c r="R201" s="28">
        <f t="shared" ca="1" si="30"/>
        <v>-1.3307420245958001E-2</v>
      </c>
    </row>
    <row r="202" spans="1:18">
      <c r="A202" s="85"/>
      <c r="B202" s="85"/>
      <c r="C202" s="85"/>
      <c r="D202" s="86">
        <f t="shared" si="31"/>
        <v>0</v>
      </c>
      <c r="E202" s="86">
        <f t="shared" si="31"/>
        <v>0</v>
      </c>
      <c r="F202" s="87">
        <f t="shared" si="32"/>
        <v>0</v>
      </c>
      <c r="G202" s="87">
        <f t="shared" si="32"/>
        <v>0</v>
      </c>
      <c r="H202" s="87">
        <f t="shared" si="33"/>
        <v>0</v>
      </c>
      <c r="I202" s="87">
        <f t="shared" si="34"/>
        <v>0</v>
      </c>
      <c r="J202" s="87">
        <f t="shared" si="35"/>
        <v>0</v>
      </c>
      <c r="K202" s="87">
        <f t="shared" si="36"/>
        <v>0</v>
      </c>
      <c r="L202" s="87">
        <f t="shared" si="37"/>
        <v>0</v>
      </c>
      <c r="M202" s="87">
        <f t="shared" ca="1" si="38"/>
        <v>1.3307420245958001E-2</v>
      </c>
      <c r="N202" s="87">
        <f t="shared" ca="1" si="39"/>
        <v>0</v>
      </c>
      <c r="O202" s="110">
        <f t="shared" ca="1" si="40"/>
        <v>0</v>
      </c>
      <c r="P202" s="87">
        <f t="shared" ca="1" si="41"/>
        <v>0</v>
      </c>
      <c r="Q202" s="87">
        <f t="shared" ca="1" si="42"/>
        <v>0</v>
      </c>
      <c r="R202" s="28">
        <f t="shared" ca="1" si="30"/>
        <v>-1.3307420245958001E-2</v>
      </c>
    </row>
    <row r="203" spans="1:18">
      <c r="A203" s="85"/>
      <c r="B203" s="85"/>
      <c r="C203" s="85"/>
      <c r="D203" s="86">
        <f t="shared" si="31"/>
        <v>0</v>
      </c>
      <c r="E203" s="86">
        <f t="shared" si="31"/>
        <v>0</v>
      </c>
      <c r="F203" s="87">
        <f t="shared" si="32"/>
        <v>0</v>
      </c>
      <c r="G203" s="87">
        <f t="shared" si="32"/>
        <v>0</v>
      </c>
      <c r="H203" s="87">
        <f t="shared" si="33"/>
        <v>0</v>
      </c>
      <c r="I203" s="87">
        <f t="shared" si="34"/>
        <v>0</v>
      </c>
      <c r="J203" s="87">
        <f t="shared" si="35"/>
        <v>0</v>
      </c>
      <c r="K203" s="87">
        <f t="shared" si="36"/>
        <v>0</v>
      </c>
      <c r="L203" s="87">
        <f t="shared" si="37"/>
        <v>0</v>
      </c>
      <c r="M203" s="87">
        <f t="shared" ca="1" si="38"/>
        <v>1.3307420245958001E-2</v>
      </c>
      <c r="N203" s="87">
        <f t="shared" ca="1" si="39"/>
        <v>0</v>
      </c>
      <c r="O203" s="110">
        <f t="shared" ca="1" si="40"/>
        <v>0</v>
      </c>
      <c r="P203" s="87">
        <f t="shared" ca="1" si="41"/>
        <v>0</v>
      </c>
      <c r="Q203" s="87">
        <f t="shared" ca="1" si="42"/>
        <v>0</v>
      </c>
      <c r="R203" s="28">
        <f t="shared" ca="1" si="30"/>
        <v>-1.3307420245958001E-2</v>
      </c>
    </row>
    <row r="204" spans="1:18">
      <c r="A204" s="85"/>
      <c r="B204" s="85"/>
      <c r="C204" s="85"/>
      <c r="D204" s="86">
        <f t="shared" si="31"/>
        <v>0</v>
      </c>
      <c r="E204" s="86">
        <f t="shared" si="31"/>
        <v>0</v>
      </c>
      <c r="F204" s="87">
        <f t="shared" si="32"/>
        <v>0</v>
      </c>
      <c r="G204" s="87">
        <f t="shared" si="32"/>
        <v>0</v>
      </c>
      <c r="H204" s="87">
        <f t="shared" si="33"/>
        <v>0</v>
      </c>
      <c r="I204" s="87">
        <f t="shared" si="34"/>
        <v>0</v>
      </c>
      <c r="J204" s="87">
        <f t="shared" si="35"/>
        <v>0</v>
      </c>
      <c r="K204" s="87">
        <f t="shared" si="36"/>
        <v>0</v>
      </c>
      <c r="L204" s="87">
        <f t="shared" si="37"/>
        <v>0</v>
      </c>
      <c r="M204" s="87">
        <f t="shared" ca="1" si="38"/>
        <v>1.3307420245958001E-2</v>
      </c>
      <c r="N204" s="87">
        <f t="shared" ca="1" si="39"/>
        <v>0</v>
      </c>
      <c r="O204" s="110">
        <f t="shared" ca="1" si="40"/>
        <v>0</v>
      </c>
      <c r="P204" s="87">
        <f t="shared" ca="1" si="41"/>
        <v>0</v>
      </c>
      <c r="Q204" s="87">
        <f t="shared" ca="1" si="42"/>
        <v>0</v>
      </c>
      <c r="R204" s="28">
        <f t="shared" ca="1" si="30"/>
        <v>-1.3307420245958001E-2</v>
      </c>
    </row>
    <row r="205" spans="1:18">
      <c r="A205" s="85"/>
      <c r="B205" s="85"/>
      <c r="C205" s="85"/>
      <c r="D205" s="86">
        <f t="shared" si="31"/>
        <v>0</v>
      </c>
      <c r="E205" s="86">
        <f t="shared" si="31"/>
        <v>0</v>
      </c>
      <c r="F205" s="87">
        <f t="shared" si="32"/>
        <v>0</v>
      </c>
      <c r="G205" s="87">
        <f t="shared" si="32"/>
        <v>0</v>
      </c>
      <c r="H205" s="87">
        <f t="shared" si="33"/>
        <v>0</v>
      </c>
      <c r="I205" s="87">
        <f t="shared" si="34"/>
        <v>0</v>
      </c>
      <c r="J205" s="87">
        <f t="shared" si="35"/>
        <v>0</v>
      </c>
      <c r="K205" s="87">
        <f t="shared" si="36"/>
        <v>0</v>
      </c>
      <c r="L205" s="87">
        <f t="shared" si="37"/>
        <v>0</v>
      </c>
      <c r="M205" s="87">
        <f t="shared" ca="1" si="38"/>
        <v>1.3307420245958001E-2</v>
      </c>
      <c r="N205" s="87">
        <f t="shared" ca="1" si="39"/>
        <v>0</v>
      </c>
      <c r="O205" s="110">
        <f t="shared" ca="1" si="40"/>
        <v>0</v>
      </c>
      <c r="P205" s="87">
        <f t="shared" ca="1" si="41"/>
        <v>0</v>
      </c>
      <c r="Q205" s="87">
        <f t="shared" ca="1" si="42"/>
        <v>0</v>
      </c>
      <c r="R205" s="28">
        <f t="shared" ca="1" si="30"/>
        <v>-1.3307420245958001E-2</v>
      </c>
    </row>
    <row r="206" spans="1:18">
      <c r="A206" s="85"/>
      <c r="B206" s="85"/>
      <c r="C206" s="85"/>
      <c r="D206" s="86">
        <f t="shared" si="31"/>
        <v>0</v>
      </c>
      <c r="E206" s="86">
        <f t="shared" si="31"/>
        <v>0</v>
      </c>
      <c r="F206" s="87">
        <f t="shared" si="32"/>
        <v>0</v>
      </c>
      <c r="G206" s="87">
        <f t="shared" si="32"/>
        <v>0</v>
      </c>
      <c r="H206" s="87">
        <f t="shared" si="33"/>
        <v>0</v>
      </c>
      <c r="I206" s="87">
        <f t="shared" si="34"/>
        <v>0</v>
      </c>
      <c r="J206" s="87">
        <f t="shared" si="35"/>
        <v>0</v>
      </c>
      <c r="K206" s="87">
        <f t="shared" si="36"/>
        <v>0</v>
      </c>
      <c r="L206" s="87">
        <f t="shared" si="37"/>
        <v>0</v>
      </c>
      <c r="M206" s="87">
        <f t="shared" ca="1" si="38"/>
        <v>1.3307420245958001E-2</v>
      </c>
      <c r="N206" s="87">
        <f t="shared" ca="1" si="39"/>
        <v>0</v>
      </c>
      <c r="O206" s="110">
        <f t="shared" ca="1" si="40"/>
        <v>0</v>
      </c>
      <c r="P206" s="87">
        <f t="shared" ca="1" si="41"/>
        <v>0</v>
      </c>
      <c r="Q206" s="87">
        <f t="shared" ca="1" si="42"/>
        <v>0</v>
      </c>
      <c r="R206" s="28">
        <f t="shared" ca="1" si="30"/>
        <v>-1.3307420245958001E-2</v>
      </c>
    </row>
    <row r="207" spans="1:18">
      <c r="A207" s="85"/>
      <c r="B207" s="85"/>
      <c r="C207" s="85"/>
      <c r="D207" s="86">
        <f t="shared" si="31"/>
        <v>0</v>
      </c>
      <c r="E207" s="86">
        <f t="shared" si="31"/>
        <v>0</v>
      </c>
      <c r="F207" s="87">
        <f t="shared" si="32"/>
        <v>0</v>
      </c>
      <c r="G207" s="87">
        <f t="shared" si="32"/>
        <v>0</v>
      </c>
      <c r="H207" s="87">
        <f t="shared" si="33"/>
        <v>0</v>
      </c>
      <c r="I207" s="87">
        <f t="shared" si="34"/>
        <v>0</v>
      </c>
      <c r="J207" s="87">
        <f t="shared" si="35"/>
        <v>0</v>
      </c>
      <c r="K207" s="87">
        <f t="shared" si="36"/>
        <v>0</v>
      </c>
      <c r="L207" s="87">
        <f t="shared" si="37"/>
        <v>0</v>
      </c>
      <c r="M207" s="87">
        <f t="shared" ca="1" si="38"/>
        <v>1.3307420245958001E-2</v>
      </c>
      <c r="N207" s="87">
        <f t="shared" ca="1" si="39"/>
        <v>0</v>
      </c>
      <c r="O207" s="110">
        <f t="shared" ca="1" si="40"/>
        <v>0</v>
      </c>
      <c r="P207" s="87">
        <f t="shared" ca="1" si="41"/>
        <v>0</v>
      </c>
      <c r="Q207" s="87">
        <f t="shared" ca="1" si="42"/>
        <v>0</v>
      </c>
      <c r="R207" s="28">
        <f t="shared" ca="1" si="30"/>
        <v>-1.3307420245958001E-2</v>
      </c>
    </row>
    <row r="208" spans="1:18">
      <c r="A208" s="85"/>
      <c r="B208" s="85"/>
      <c r="C208" s="85"/>
      <c r="D208" s="86">
        <f t="shared" si="31"/>
        <v>0</v>
      </c>
      <c r="E208" s="86">
        <f t="shared" si="31"/>
        <v>0</v>
      </c>
      <c r="F208" s="87">
        <f t="shared" si="32"/>
        <v>0</v>
      </c>
      <c r="G208" s="87">
        <f t="shared" si="32"/>
        <v>0</v>
      </c>
      <c r="H208" s="87">
        <f t="shared" si="33"/>
        <v>0</v>
      </c>
      <c r="I208" s="87">
        <f t="shared" si="34"/>
        <v>0</v>
      </c>
      <c r="J208" s="87">
        <f t="shared" si="35"/>
        <v>0</v>
      </c>
      <c r="K208" s="87">
        <f t="shared" si="36"/>
        <v>0</v>
      </c>
      <c r="L208" s="87">
        <f t="shared" si="37"/>
        <v>0</v>
      </c>
      <c r="M208" s="87">
        <f t="shared" ca="1" si="38"/>
        <v>1.3307420245958001E-2</v>
      </c>
      <c r="N208" s="87">
        <f t="shared" ca="1" si="39"/>
        <v>0</v>
      </c>
      <c r="O208" s="110">
        <f t="shared" ca="1" si="40"/>
        <v>0</v>
      </c>
      <c r="P208" s="87">
        <f t="shared" ca="1" si="41"/>
        <v>0</v>
      </c>
      <c r="Q208" s="87">
        <f t="shared" ca="1" si="42"/>
        <v>0</v>
      </c>
      <c r="R208" s="28">
        <f t="shared" ref="R208:R271" ca="1" si="43">+E208-M208</f>
        <v>-1.3307420245958001E-2</v>
      </c>
    </row>
    <row r="209" spans="1:18">
      <c r="A209" s="85"/>
      <c r="B209" s="85"/>
      <c r="C209" s="85"/>
      <c r="D209" s="86">
        <f t="shared" ref="D209:E272" si="44">A209/A$18</f>
        <v>0</v>
      </c>
      <c r="E209" s="86">
        <f t="shared" si="44"/>
        <v>0</v>
      </c>
      <c r="F209" s="87">
        <f t="shared" ref="F209:G272" si="45">$C209*D209</f>
        <v>0</v>
      </c>
      <c r="G209" s="87">
        <f t="shared" si="45"/>
        <v>0</v>
      </c>
      <c r="H209" s="87">
        <f t="shared" ref="H209:H272" si="46">C209*D209*D209</f>
        <v>0</v>
      </c>
      <c r="I209" s="87">
        <f t="shared" ref="I209:I272" si="47">C209*D209*D209*D209</f>
        <v>0</v>
      </c>
      <c r="J209" s="87">
        <f t="shared" ref="J209:J272" si="48">C209*D209*D209*D209*D209</f>
        <v>0</v>
      </c>
      <c r="K209" s="87">
        <f t="shared" ref="K209:K272" si="49">C209*E209*D209</f>
        <v>0</v>
      </c>
      <c r="L209" s="87">
        <f t="shared" ref="L209:L272" si="50">C209*E209*D209*D209</f>
        <v>0</v>
      </c>
      <c r="M209" s="87">
        <f t="shared" ref="M209:M272" ca="1" si="51">+E$4+E$5*D209+E$6*D209^2</f>
        <v>1.3307420245958001E-2</v>
      </c>
      <c r="N209" s="87">
        <f t="shared" ref="N209:N272" ca="1" si="52">C209*(M209-E209)^2</f>
        <v>0</v>
      </c>
      <c r="O209" s="110">
        <f t="shared" ref="O209:O272" ca="1" si="53">(C209*O$1-O$2*F209+O$3*H209)^2</f>
        <v>0</v>
      </c>
      <c r="P209" s="87">
        <f t="shared" ref="P209:P272" ca="1" si="54">(-C209*O$2+O$4*F209-O$5*H209)^2</f>
        <v>0</v>
      </c>
      <c r="Q209" s="87">
        <f t="shared" ref="Q209:Q272" ca="1" si="55">+(C209*O$3-F209*O$5+H209*O$6)^2</f>
        <v>0</v>
      </c>
      <c r="R209" s="28">
        <f t="shared" ca="1" si="43"/>
        <v>-1.3307420245958001E-2</v>
      </c>
    </row>
    <row r="210" spans="1:18">
      <c r="A210" s="85"/>
      <c r="B210" s="85"/>
      <c r="C210" s="85"/>
      <c r="D210" s="86">
        <f t="shared" si="44"/>
        <v>0</v>
      </c>
      <c r="E210" s="86">
        <f t="shared" si="44"/>
        <v>0</v>
      </c>
      <c r="F210" s="87">
        <f t="shared" si="45"/>
        <v>0</v>
      </c>
      <c r="G210" s="87">
        <f t="shared" si="45"/>
        <v>0</v>
      </c>
      <c r="H210" s="87">
        <f t="shared" si="46"/>
        <v>0</v>
      </c>
      <c r="I210" s="87">
        <f t="shared" si="47"/>
        <v>0</v>
      </c>
      <c r="J210" s="87">
        <f t="shared" si="48"/>
        <v>0</v>
      </c>
      <c r="K210" s="87">
        <f t="shared" si="49"/>
        <v>0</v>
      </c>
      <c r="L210" s="87">
        <f t="shared" si="50"/>
        <v>0</v>
      </c>
      <c r="M210" s="87">
        <f t="shared" ca="1" si="51"/>
        <v>1.3307420245958001E-2</v>
      </c>
      <c r="N210" s="87">
        <f t="shared" ca="1" si="52"/>
        <v>0</v>
      </c>
      <c r="O210" s="110">
        <f t="shared" ca="1" si="53"/>
        <v>0</v>
      </c>
      <c r="P210" s="87">
        <f t="shared" ca="1" si="54"/>
        <v>0</v>
      </c>
      <c r="Q210" s="87">
        <f t="shared" ca="1" si="55"/>
        <v>0</v>
      </c>
      <c r="R210" s="28">
        <f t="shared" ca="1" si="43"/>
        <v>-1.3307420245958001E-2</v>
      </c>
    </row>
    <row r="211" spans="1:18">
      <c r="A211" s="85"/>
      <c r="B211" s="85"/>
      <c r="C211" s="85"/>
      <c r="D211" s="86">
        <f t="shared" si="44"/>
        <v>0</v>
      </c>
      <c r="E211" s="86">
        <f t="shared" si="44"/>
        <v>0</v>
      </c>
      <c r="F211" s="87">
        <f t="shared" si="45"/>
        <v>0</v>
      </c>
      <c r="G211" s="87">
        <f t="shared" si="45"/>
        <v>0</v>
      </c>
      <c r="H211" s="87">
        <f t="shared" si="46"/>
        <v>0</v>
      </c>
      <c r="I211" s="87">
        <f t="shared" si="47"/>
        <v>0</v>
      </c>
      <c r="J211" s="87">
        <f t="shared" si="48"/>
        <v>0</v>
      </c>
      <c r="K211" s="87">
        <f t="shared" si="49"/>
        <v>0</v>
      </c>
      <c r="L211" s="87">
        <f t="shared" si="50"/>
        <v>0</v>
      </c>
      <c r="M211" s="87">
        <f t="shared" ca="1" si="51"/>
        <v>1.3307420245958001E-2</v>
      </c>
      <c r="N211" s="87">
        <f t="shared" ca="1" si="52"/>
        <v>0</v>
      </c>
      <c r="O211" s="110">
        <f t="shared" ca="1" si="53"/>
        <v>0</v>
      </c>
      <c r="P211" s="87">
        <f t="shared" ca="1" si="54"/>
        <v>0</v>
      </c>
      <c r="Q211" s="87">
        <f t="shared" ca="1" si="55"/>
        <v>0</v>
      </c>
      <c r="R211" s="28">
        <f t="shared" ca="1" si="43"/>
        <v>-1.3307420245958001E-2</v>
      </c>
    </row>
    <row r="212" spans="1:18">
      <c r="A212" s="85"/>
      <c r="B212" s="85"/>
      <c r="C212" s="85"/>
      <c r="D212" s="86">
        <f t="shared" si="44"/>
        <v>0</v>
      </c>
      <c r="E212" s="86">
        <f t="shared" si="44"/>
        <v>0</v>
      </c>
      <c r="F212" s="87">
        <f t="shared" si="45"/>
        <v>0</v>
      </c>
      <c r="G212" s="87">
        <f t="shared" si="45"/>
        <v>0</v>
      </c>
      <c r="H212" s="87">
        <f t="shared" si="46"/>
        <v>0</v>
      </c>
      <c r="I212" s="87">
        <f t="shared" si="47"/>
        <v>0</v>
      </c>
      <c r="J212" s="87">
        <f t="shared" si="48"/>
        <v>0</v>
      </c>
      <c r="K212" s="87">
        <f t="shared" si="49"/>
        <v>0</v>
      </c>
      <c r="L212" s="87">
        <f t="shared" si="50"/>
        <v>0</v>
      </c>
      <c r="M212" s="87">
        <f t="shared" ca="1" si="51"/>
        <v>1.3307420245958001E-2</v>
      </c>
      <c r="N212" s="87">
        <f t="shared" ca="1" si="52"/>
        <v>0</v>
      </c>
      <c r="O212" s="110">
        <f t="shared" ca="1" si="53"/>
        <v>0</v>
      </c>
      <c r="P212" s="87">
        <f t="shared" ca="1" si="54"/>
        <v>0</v>
      </c>
      <c r="Q212" s="87">
        <f t="shared" ca="1" si="55"/>
        <v>0</v>
      </c>
      <c r="R212" s="28">
        <f t="shared" ca="1" si="43"/>
        <v>-1.3307420245958001E-2</v>
      </c>
    </row>
    <row r="213" spans="1:18">
      <c r="A213" s="85"/>
      <c r="B213" s="85"/>
      <c r="C213" s="85"/>
      <c r="D213" s="86">
        <f t="shared" si="44"/>
        <v>0</v>
      </c>
      <c r="E213" s="86">
        <f t="shared" si="44"/>
        <v>0</v>
      </c>
      <c r="F213" s="87">
        <f t="shared" si="45"/>
        <v>0</v>
      </c>
      <c r="G213" s="87">
        <f t="shared" si="45"/>
        <v>0</v>
      </c>
      <c r="H213" s="87">
        <f t="shared" si="46"/>
        <v>0</v>
      </c>
      <c r="I213" s="87">
        <f t="shared" si="47"/>
        <v>0</v>
      </c>
      <c r="J213" s="87">
        <f t="shared" si="48"/>
        <v>0</v>
      </c>
      <c r="K213" s="87">
        <f t="shared" si="49"/>
        <v>0</v>
      </c>
      <c r="L213" s="87">
        <f t="shared" si="50"/>
        <v>0</v>
      </c>
      <c r="M213" s="87">
        <f t="shared" ca="1" si="51"/>
        <v>1.3307420245958001E-2</v>
      </c>
      <c r="N213" s="87">
        <f t="shared" ca="1" si="52"/>
        <v>0</v>
      </c>
      <c r="O213" s="110">
        <f t="shared" ca="1" si="53"/>
        <v>0</v>
      </c>
      <c r="P213" s="87">
        <f t="shared" ca="1" si="54"/>
        <v>0</v>
      </c>
      <c r="Q213" s="87">
        <f t="shared" ca="1" si="55"/>
        <v>0</v>
      </c>
      <c r="R213" s="28">
        <f t="shared" ca="1" si="43"/>
        <v>-1.3307420245958001E-2</v>
      </c>
    </row>
    <row r="214" spans="1:18">
      <c r="A214" s="85"/>
      <c r="B214" s="85"/>
      <c r="C214" s="85"/>
      <c r="D214" s="86">
        <f t="shared" si="44"/>
        <v>0</v>
      </c>
      <c r="E214" s="86">
        <f t="shared" si="44"/>
        <v>0</v>
      </c>
      <c r="F214" s="87">
        <f t="shared" si="45"/>
        <v>0</v>
      </c>
      <c r="G214" s="87">
        <f t="shared" si="45"/>
        <v>0</v>
      </c>
      <c r="H214" s="87">
        <f t="shared" si="46"/>
        <v>0</v>
      </c>
      <c r="I214" s="87">
        <f t="shared" si="47"/>
        <v>0</v>
      </c>
      <c r="J214" s="87">
        <f t="shared" si="48"/>
        <v>0</v>
      </c>
      <c r="K214" s="87">
        <f t="shared" si="49"/>
        <v>0</v>
      </c>
      <c r="L214" s="87">
        <f t="shared" si="50"/>
        <v>0</v>
      </c>
      <c r="M214" s="87">
        <f t="shared" ca="1" si="51"/>
        <v>1.3307420245958001E-2</v>
      </c>
      <c r="N214" s="87">
        <f t="shared" ca="1" si="52"/>
        <v>0</v>
      </c>
      <c r="O214" s="110">
        <f t="shared" ca="1" si="53"/>
        <v>0</v>
      </c>
      <c r="P214" s="87">
        <f t="shared" ca="1" si="54"/>
        <v>0</v>
      </c>
      <c r="Q214" s="87">
        <f t="shared" ca="1" si="55"/>
        <v>0</v>
      </c>
      <c r="R214" s="28">
        <f t="shared" ca="1" si="43"/>
        <v>-1.3307420245958001E-2</v>
      </c>
    </row>
    <row r="215" spans="1:18">
      <c r="A215" s="85"/>
      <c r="B215" s="85"/>
      <c r="C215" s="85"/>
      <c r="D215" s="86">
        <f t="shared" si="44"/>
        <v>0</v>
      </c>
      <c r="E215" s="86">
        <f t="shared" si="44"/>
        <v>0</v>
      </c>
      <c r="F215" s="87">
        <f t="shared" si="45"/>
        <v>0</v>
      </c>
      <c r="G215" s="87">
        <f t="shared" si="45"/>
        <v>0</v>
      </c>
      <c r="H215" s="87">
        <f t="shared" si="46"/>
        <v>0</v>
      </c>
      <c r="I215" s="87">
        <f t="shared" si="47"/>
        <v>0</v>
      </c>
      <c r="J215" s="87">
        <f t="shared" si="48"/>
        <v>0</v>
      </c>
      <c r="K215" s="87">
        <f t="shared" si="49"/>
        <v>0</v>
      </c>
      <c r="L215" s="87">
        <f t="shared" si="50"/>
        <v>0</v>
      </c>
      <c r="M215" s="87">
        <f t="shared" ca="1" si="51"/>
        <v>1.3307420245958001E-2</v>
      </c>
      <c r="N215" s="87">
        <f t="shared" ca="1" si="52"/>
        <v>0</v>
      </c>
      <c r="O215" s="110">
        <f t="shared" ca="1" si="53"/>
        <v>0</v>
      </c>
      <c r="P215" s="87">
        <f t="shared" ca="1" si="54"/>
        <v>0</v>
      </c>
      <c r="Q215" s="87">
        <f t="shared" ca="1" si="55"/>
        <v>0</v>
      </c>
      <c r="R215" s="28">
        <f t="shared" ca="1" si="43"/>
        <v>-1.3307420245958001E-2</v>
      </c>
    </row>
    <row r="216" spans="1:18">
      <c r="A216" s="85"/>
      <c r="B216" s="85"/>
      <c r="C216" s="85"/>
      <c r="D216" s="86">
        <f t="shared" si="44"/>
        <v>0</v>
      </c>
      <c r="E216" s="86">
        <f t="shared" si="44"/>
        <v>0</v>
      </c>
      <c r="F216" s="87">
        <f t="shared" si="45"/>
        <v>0</v>
      </c>
      <c r="G216" s="87">
        <f t="shared" si="45"/>
        <v>0</v>
      </c>
      <c r="H216" s="87">
        <f t="shared" si="46"/>
        <v>0</v>
      </c>
      <c r="I216" s="87">
        <f t="shared" si="47"/>
        <v>0</v>
      </c>
      <c r="J216" s="87">
        <f t="shared" si="48"/>
        <v>0</v>
      </c>
      <c r="K216" s="87">
        <f t="shared" si="49"/>
        <v>0</v>
      </c>
      <c r="L216" s="87">
        <f t="shared" si="50"/>
        <v>0</v>
      </c>
      <c r="M216" s="87">
        <f t="shared" ca="1" si="51"/>
        <v>1.3307420245958001E-2</v>
      </c>
      <c r="N216" s="87">
        <f t="shared" ca="1" si="52"/>
        <v>0</v>
      </c>
      <c r="O216" s="110">
        <f t="shared" ca="1" si="53"/>
        <v>0</v>
      </c>
      <c r="P216" s="87">
        <f t="shared" ca="1" si="54"/>
        <v>0</v>
      </c>
      <c r="Q216" s="87">
        <f t="shared" ca="1" si="55"/>
        <v>0</v>
      </c>
      <c r="R216" s="28">
        <f t="shared" ca="1" si="43"/>
        <v>-1.3307420245958001E-2</v>
      </c>
    </row>
    <row r="217" spans="1:18">
      <c r="A217" s="85"/>
      <c r="B217" s="85"/>
      <c r="C217" s="85"/>
      <c r="D217" s="86">
        <f t="shared" si="44"/>
        <v>0</v>
      </c>
      <c r="E217" s="86">
        <f t="shared" si="44"/>
        <v>0</v>
      </c>
      <c r="F217" s="87">
        <f t="shared" si="45"/>
        <v>0</v>
      </c>
      <c r="G217" s="87">
        <f t="shared" si="45"/>
        <v>0</v>
      </c>
      <c r="H217" s="87">
        <f t="shared" si="46"/>
        <v>0</v>
      </c>
      <c r="I217" s="87">
        <f t="shared" si="47"/>
        <v>0</v>
      </c>
      <c r="J217" s="87">
        <f t="shared" si="48"/>
        <v>0</v>
      </c>
      <c r="K217" s="87">
        <f t="shared" si="49"/>
        <v>0</v>
      </c>
      <c r="L217" s="87">
        <f t="shared" si="50"/>
        <v>0</v>
      </c>
      <c r="M217" s="87">
        <f t="shared" ca="1" si="51"/>
        <v>1.3307420245958001E-2</v>
      </c>
      <c r="N217" s="87">
        <f t="shared" ca="1" si="52"/>
        <v>0</v>
      </c>
      <c r="O217" s="110">
        <f t="shared" ca="1" si="53"/>
        <v>0</v>
      </c>
      <c r="P217" s="87">
        <f t="shared" ca="1" si="54"/>
        <v>0</v>
      </c>
      <c r="Q217" s="87">
        <f t="shared" ca="1" si="55"/>
        <v>0</v>
      </c>
      <c r="R217" s="28">
        <f t="shared" ca="1" si="43"/>
        <v>-1.3307420245958001E-2</v>
      </c>
    </row>
    <row r="218" spans="1:18">
      <c r="A218" s="85"/>
      <c r="B218" s="85"/>
      <c r="C218" s="85"/>
      <c r="D218" s="86">
        <f t="shared" si="44"/>
        <v>0</v>
      </c>
      <c r="E218" s="86">
        <f t="shared" si="44"/>
        <v>0</v>
      </c>
      <c r="F218" s="87">
        <f t="shared" si="45"/>
        <v>0</v>
      </c>
      <c r="G218" s="87">
        <f t="shared" si="45"/>
        <v>0</v>
      </c>
      <c r="H218" s="87">
        <f t="shared" si="46"/>
        <v>0</v>
      </c>
      <c r="I218" s="87">
        <f t="shared" si="47"/>
        <v>0</v>
      </c>
      <c r="J218" s="87">
        <f t="shared" si="48"/>
        <v>0</v>
      </c>
      <c r="K218" s="87">
        <f t="shared" si="49"/>
        <v>0</v>
      </c>
      <c r="L218" s="87">
        <f t="shared" si="50"/>
        <v>0</v>
      </c>
      <c r="M218" s="87">
        <f t="shared" ca="1" si="51"/>
        <v>1.3307420245958001E-2</v>
      </c>
      <c r="N218" s="87">
        <f t="shared" ca="1" si="52"/>
        <v>0</v>
      </c>
      <c r="O218" s="110">
        <f t="shared" ca="1" si="53"/>
        <v>0</v>
      </c>
      <c r="P218" s="87">
        <f t="shared" ca="1" si="54"/>
        <v>0</v>
      </c>
      <c r="Q218" s="87">
        <f t="shared" ca="1" si="55"/>
        <v>0</v>
      </c>
      <c r="R218" s="28">
        <f t="shared" ca="1" si="43"/>
        <v>-1.3307420245958001E-2</v>
      </c>
    </row>
    <row r="219" spans="1:18">
      <c r="A219" s="85"/>
      <c r="B219" s="85"/>
      <c r="C219" s="85"/>
      <c r="D219" s="86">
        <f t="shared" si="44"/>
        <v>0</v>
      </c>
      <c r="E219" s="86">
        <f t="shared" si="44"/>
        <v>0</v>
      </c>
      <c r="F219" s="87">
        <f t="shared" si="45"/>
        <v>0</v>
      </c>
      <c r="G219" s="87">
        <f t="shared" si="45"/>
        <v>0</v>
      </c>
      <c r="H219" s="87">
        <f t="shared" si="46"/>
        <v>0</v>
      </c>
      <c r="I219" s="87">
        <f t="shared" si="47"/>
        <v>0</v>
      </c>
      <c r="J219" s="87">
        <f t="shared" si="48"/>
        <v>0</v>
      </c>
      <c r="K219" s="87">
        <f t="shared" si="49"/>
        <v>0</v>
      </c>
      <c r="L219" s="87">
        <f t="shared" si="50"/>
        <v>0</v>
      </c>
      <c r="M219" s="87">
        <f t="shared" ca="1" si="51"/>
        <v>1.3307420245958001E-2</v>
      </c>
      <c r="N219" s="87">
        <f t="shared" ca="1" si="52"/>
        <v>0</v>
      </c>
      <c r="O219" s="110">
        <f t="shared" ca="1" si="53"/>
        <v>0</v>
      </c>
      <c r="P219" s="87">
        <f t="shared" ca="1" si="54"/>
        <v>0</v>
      </c>
      <c r="Q219" s="87">
        <f t="shared" ca="1" si="55"/>
        <v>0</v>
      </c>
      <c r="R219" s="28">
        <f t="shared" ca="1" si="43"/>
        <v>-1.3307420245958001E-2</v>
      </c>
    </row>
    <row r="220" spans="1:18">
      <c r="A220" s="85"/>
      <c r="B220" s="85"/>
      <c r="C220" s="85"/>
      <c r="D220" s="86">
        <f t="shared" si="44"/>
        <v>0</v>
      </c>
      <c r="E220" s="86">
        <f t="shared" si="44"/>
        <v>0</v>
      </c>
      <c r="F220" s="87">
        <f t="shared" si="45"/>
        <v>0</v>
      </c>
      <c r="G220" s="87">
        <f t="shared" si="45"/>
        <v>0</v>
      </c>
      <c r="H220" s="87">
        <f t="shared" si="46"/>
        <v>0</v>
      </c>
      <c r="I220" s="87">
        <f t="shared" si="47"/>
        <v>0</v>
      </c>
      <c r="J220" s="87">
        <f t="shared" si="48"/>
        <v>0</v>
      </c>
      <c r="K220" s="87">
        <f t="shared" si="49"/>
        <v>0</v>
      </c>
      <c r="L220" s="87">
        <f t="shared" si="50"/>
        <v>0</v>
      </c>
      <c r="M220" s="87">
        <f t="shared" ca="1" si="51"/>
        <v>1.3307420245958001E-2</v>
      </c>
      <c r="N220" s="87">
        <f t="shared" ca="1" si="52"/>
        <v>0</v>
      </c>
      <c r="O220" s="110">
        <f t="shared" ca="1" si="53"/>
        <v>0</v>
      </c>
      <c r="P220" s="87">
        <f t="shared" ca="1" si="54"/>
        <v>0</v>
      </c>
      <c r="Q220" s="87">
        <f t="shared" ca="1" si="55"/>
        <v>0</v>
      </c>
      <c r="R220" s="28">
        <f t="shared" ca="1" si="43"/>
        <v>-1.3307420245958001E-2</v>
      </c>
    </row>
    <row r="221" spans="1:18">
      <c r="A221" s="85"/>
      <c r="B221" s="85"/>
      <c r="C221" s="85"/>
      <c r="D221" s="86">
        <f t="shared" si="44"/>
        <v>0</v>
      </c>
      <c r="E221" s="86">
        <f t="shared" si="44"/>
        <v>0</v>
      </c>
      <c r="F221" s="87">
        <f t="shared" si="45"/>
        <v>0</v>
      </c>
      <c r="G221" s="87">
        <f t="shared" si="45"/>
        <v>0</v>
      </c>
      <c r="H221" s="87">
        <f t="shared" si="46"/>
        <v>0</v>
      </c>
      <c r="I221" s="87">
        <f t="shared" si="47"/>
        <v>0</v>
      </c>
      <c r="J221" s="87">
        <f t="shared" si="48"/>
        <v>0</v>
      </c>
      <c r="K221" s="87">
        <f t="shared" si="49"/>
        <v>0</v>
      </c>
      <c r="L221" s="87">
        <f t="shared" si="50"/>
        <v>0</v>
      </c>
      <c r="M221" s="87">
        <f t="shared" ca="1" si="51"/>
        <v>1.3307420245958001E-2</v>
      </c>
      <c r="N221" s="87">
        <f t="shared" ca="1" si="52"/>
        <v>0</v>
      </c>
      <c r="O221" s="110">
        <f t="shared" ca="1" si="53"/>
        <v>0</v>
      </c>
      <c r="P221" s="87">
        <f t="shared" ca="1" si="54"/>
        <v>0</v>
      </c>
      <c r="Q221" s="87">
        <f t="shared" ca="1" si="55"/>
        <v>0</v>
      </c>
      <c r="R221" s="28">
        <f t="shared" ca="1" si="43"/>
        <v>-1.3307420245958001E-2</v>
      </c>
    </row>
    <row r="222" spans="1:18">
      <c r="A222" s="85"/>
      <c r="B222" s="85"/>
      <c r="C222" s="85"/>
      <c r="D222" s="86">
        <f t="shared" si="44"/>
        <v>0</v>
      </c>
      <c r="E222" s="86">
        <f t="shared" si="44"/>
        <v>0</v>
      </c>
      <c r="F222" s="87">
        <f t="shared" si="45"/>
        <v>0</v>
      </c>
      <c r="G222" s="87">
        <f t="shared" si="45"/>
        <v>0</v>
      </c>
      <c r="H222" s="87">
        <f t="shared" si="46"/>
        <v>0</v>
      </c>
      <c r="I222" s="87">
        <f t="shared" si="47"/>
        <v>0</v>
      </c>
      <c r="J222" s="87">
        <f t="shared" si="48"/>
        <v>0</v>
      </c>
      <c r="K222" s="87">
        <f t="shared" si="49"/>
        <v>0</v>
      </c>
      <c r="L222" s="87">
        <f t="shared" si="50"/>
        <v>0</v>
      </c>
      <c r="M222" s="87">
        <f t="shared" ca="1" si="51"/>
        <v>1.3307420245958001E-2</v>
      </c>
      <c r="N222" s="87">
        <f t="shared" ca="1" si="52"/>
        <v>0</v>
      </c>
      <c r="O222" s="110">
        <f t="shared" ca="1" si="53"/>
        <v>0</v>
      </c>
      <c r="P222" s="87">
        <f t="shared" ca="1" si="54"/>
        <v>0</v>
      </c>
      <c r="Q222" s="87">
        <f t="shared" ca="1" si="55"/>
        <v>0</v>
      </c>
      <c r="R222" s="28">
        <f t="shared" ca="1" si="43"/>
        <v>-1.3307420245958001E-2</v>
      </c>
    </row>
    <row r="223" spans="1:18">
      <c r="A223" s="85"/>
      <c r="B223" s="85"/>
      <c r="C223" s="85"/>
      <c r="D223" s="86">
        <f t="shared" si="44"/>
        <v>0</v>
      </c>
      <c r="E223" s="86">
        <f t="shared" si="44"/>
        <v>0</v>
      </c>
      <c r="F223" s="87">
        <f t="shared" si="45"/>
        <v>0</v>
      </c>
      <c r="G223" s="87">
        <f t="shared" si="45"/>
        <v>0</v>
      </c>
      <c r="H223" s="87">
        <f t="shared" si="46"/>
        <v>0</v>
      </c>
      <c r="I223" s="87">
        <f t="shared" si="47"/>
        <v>0</v>
      </c>
      <c r="J223" s="87">
        <f t="shared" si="48"/>
        <v>0</v>
      </c>
      <c r="K223" s="87">
        <f t="shared" si="49"/>
        <v>0</v>
      </c>
      <c r="L223" s="87">
        <f t="shared" si="50"/>
        <v>0</v>
      </c>
      <c r="M223" s="87">
        <f t="shared" ca="1" si="51"/>
        <v>1.3307420245958001E-2</v>
      </c>
      <c r="N223" s="87">
        <f t="shared" ca="1" si="52"/>
        <v>0</v>
      </c>
      <c r="O223" s="110">
        <f t="shared" ca="1" si="53"/>
        <v>0</v>
      </c>
      <c r="P223" s="87">
        <f t="shared" ca="1" si="54"/>
        <v>0</v>
      </c>
      <c r="Q223" s="87">
        <f t="shared" ca="1" si="55"/>
        <v>0</v>
      </c>
      <c r="R223" s="28">
        <f t="shared" ca="1" si="43"/>
        <v>-1.3307420245958001E-2</v>
      </c>
    </row>
    <row r="224" spans="1:18">
      <c r="A224" s="85"/>
      <c r="B224" s="85"/>
      <c r="C224" s="85"/>
      <c r="D224" s="86">
        <f t="shared" si="44"/>
        <v>0</v>
      </c>
      <c r="E224" s="86">
        <f t="shared" si="44"/>
        <v>0</v>
      </c>
      <c r="F224" s="87">
        <f t="shared" si="45"/>
        <v>0</v>
      </c>
      <c r="G224" s="87">
        <f t="shared" si="45"/>
        <v>0</v>
      </c>
      <c r="H224" s="87">
        <f t="shared" si="46"/>
        <v>0</v>
      </c>
      <c r="I224" s="87">
        <f t="shared" si="47"/>
        <v>0</v>
      </c>
      <c r="J224" s="87">
        <f t="shared" si="48"/>
        <v>0</v>
      </c>
      <c r="K224" s="87">
        <f t="shared" si="49"/>
        <v>0</v>
      </c>
      <c r="L224" s="87">
        <f t="shared" si="50"/>
        <v>0</v>
      </c>
      <c r="M224" s="87">
        <f t="shared" ca="1" si="51"/>
        <v>1.3307420245958001E-2</v>
      </c>
      <c r="N224" s="87">
        <f t="shared" ca="1" si="52"/>
        <v>0</v>
      </c>
      <c r="O224" s="110">
        <f t="shared" ca="1" si="53"/>
        <v>0</v>
      </c>
      <c r="P224" s="87">
        <f t="shared" ca="1" si="54"/>
        <v>0</v>
      </c>
      <c r="Q224" s="87">
        <f t="shared" ca="1" si="55"/>
        <v>0</v>
      </c>
      <c r="R224" s="28">
        <f t="shared" ca="1" si="43"/>
        <v>-1.3307420245958001E-2</v>
      </c>
    </row>
    <row r="225" spans="1:18">
      <c r="A225" s="85"/>
      <c r="B225" s="85"/>
      <c r="C225" s="85"/>
      <c r="D225" s="86">
        <f t="shared" si="44"/>
        <v>0</v>
      </c>
      <c r="E225" s="86">
        <f t="shared" si="44"/>
        <v>0</v>
      </c>
      <c r="F225" s="87">
        <f t="shared" si="45"/>
        <v>0</v>
      </c>
      <c r="G225" s="87">
        <f t="shared" si="45"/>
        <v>0</v>
      </c>
      <c r="H225" s="87">
        <f t="shared" si="46"/>
        <v>0</v>
      </c>
      <c r="I225" s="87">
        <f t="shared" si="47"/>
        <v>0</v>
      </c>
      <c r="J225" s="87">
        <f t="shared" si="48"/>
        <v>0</v>
      </c>
      <c r="K225" s="87">
        <f t="shared" si="49"/>
        <v>0</v>
      </c>
      <c r="L225" s="87">
        <f t="shared" si="50"/>
        <v>0</v>
      </c>
      <c r="M225" s="87">
        <f t="shared" ca="1" si="51"/>
        <v>1.3307420245958001E-2</v>
      </c>
      <c r="N225" s="87">
        <f t="shared" ca="1" si="52"/>
        <v>0</v>
      </c>
      <c r="O225" s="110">
        <f t="shared" ca="1" si="53"/>
        <v>0</v>
      </c>
      <c r="P225" s="87">
        <f t="shared" ca="1" si="54"/>
        <v>0</v>
      </c>
      <c r="Q225" s="87">
        <f t="shared" ca="1" si="55"/>
        <v>0</v>
      </c>
      <c r="R225" s="28">
        <f t="shared" ca="1" si="43"/>
        <v>-1.3307420245958001E-2</v>
      </c>
    </row>
    <row r="226" spans="1:18">
      <c r="A226" s="85"/>
      <c r="B226" s="85"/>
      <c r="C226" s="85"/>
      <c r="D226" s="86">
        <f t="shared" si="44"/>
        <v>0</v>
      </c>
      <c r="E226" s="86">
        <f t="shared" si="44"/>
        <v>0</v>
      </c>
      <c r="F226" s="87">
        <f t="shared" si="45"/>
        <v>0</v>
      </c>
      <c r="G226" s="87">
        <f t="shared" si="45"/>
        <v>0</v>
      </c>
      <c r="H226" s="87">
        <f t="shared" si="46"/>
        <v>0</v>
      </c>
      <c r="I226" s="87">
        <f t="shared" si="47"/>
        <v>0</v>
      </c>
      <c r="J226" s="87">
        <f t="shared" si="48"/>
        <v>0</v>
      </c>
      <c r="K226" s="87">
        <f t="shared" si="49"/>
        <v>0</v>
      </c>
      <c r="L226" s="87">
        <f t="shared" si="50"/>
        <v>0</v>
      </c>
      <c r="M226" s="87">
        <f t="shared" ca="1" si="51"/>
        <v>1.3307420245958001E-2</v>
      </c>
      <c r="N226" s="87">
        <f t="shared" ca="1" si="52"/>
        <v>0</v>
      </c>
      <c r="O226" s="110">
        <f t="shared" ca="1" si="53"/>
        <v>0</v>
      </c>
      <c r="P226" s="87">
        <f t="shared" ca="1" si="54"/>
        <v>0</v>
      </c>
      <c r="Q226" s="87">
        <f t="shared" ca="1" si="55"/>
        <v>0</v>
      </c>
      <c r="R226" s="28">
        <f t="shared" ca="1" si="43"/>
        <v>-1.3307420245958001E-2</v>
      </c>
    </row>
    <row r="227" spans="1:18">
      <c r="A227" s="85"/>
      <c r="B227" s="85"/>
      <c r="C227" s="85"/>
      <c r="D227" s="86">
        <f t="shared" si="44"/>
        <v>0</v>
      </c>
      <c r="E227" s="86">
        <f t="shared" si="44"/>
        <v>0</v>
      </c>
      <c r="F227" s="87">
        <f t="shared" si="45"/>
        <v>0</v>
      </c>
      <c r="G227" s="87">
        <f t="shared" si="45"/>
        <v>0</v>
      </c>
      <c r="H227" s="87">
        <f t="shared" si="46"/>
        <v>0</v>
      </c>
      <c r="I227" s="87">
        <f t="shared" si="47"/>
        <v>0</v>
      </c>
      <c r="J227" s="87">
        <f t="shared" si="48"/>
        <v>0</v>
      </c>
      <c r="K227" s="87">
        <f t="shared" si="49"/>
        <v>0</v>
      </c>
      <c r="L227" s="87">
        <f t="shared" si="50"/>
        <v>0</v>
      </c>
      <c r="M227" s="87">
        <f t="shared" ca="1" si="51"/>
        <v>1.3307420245958001E-2</v>
      </c>
      <c r="N227" s="87">
        <f t="shared" ca="1" si="52"/>
        <v>0</v>
      </c>
      <c r="O227" s="110">
        <f t="shared" ca="1" si="53"/>
        <v>0</v>
      </c>
      <c r="P227" s="87">
        <f t="shared" ca="1" si="54"/>
        <v>0</v>
      </c>
      <c r="Q227" s="87">
        <f t="shared" ca="1" si="55"/>
        <v>0</v>
      </c>
      <c r="R227" s="28">
        <f t="shared" ca="1" si="43"/>
        <v>-1.3307420245958001E-2</v>
      </c>
    </row>
    <row r="228" spans="1:18">
      <c r="A228" s="85"/>
      <c r="B228" s="85"/>
      <c r="C228" s="85"/>
      <c r="D228" s="86">
        <f t="shared" si="44"/>
        <v>0</v>
      </c>
      <c r="E228" s="86">
        <f t="shared" si="44"/>
        <v>0</v>
      </c>
      <c r="F228" s="87">
        <f t="shared" si="45"/>
        <v>0</v>
      </c>
      <c r="G228" s="87">
        <f t="shared" si="45"/>
        <v>0</v>
      </c>
      <c r="H228" s="87">
        <f t="shared" si="46"/>
        <v>0</v>
      </c>
      <c r="I228" s="87">
        <f t="shared" si="47"/>
        <v>0</v>
      </c>
      <c r="J228" s="87">
        <f t="shared" si="48"/>
        <v>0</v>
      </c>
      <c r="K228" s="87">
        <f t="shared" si="49"/>
        <v>0</v>
      </c>
      <c r="L228" s="87">
        <f t="shared" si="50"/>
        <v>0</v>
      </c>
      <c r="M228" s="87">
        <f t="shared" ca="1" si="51"/>
        <v>1.3307420245958001E-2</v>
      </c>
      <c r="N228" s="87">
        <f t="shared" ca="1" si="52"/>
        <v>0</v>
      </c>
      <c r="O228" s="110">
        <f t="shared" ca="1" si="53"/>
        <v>0</v>
      </c>
      <c r="P228" s="87">
        <f t="shared" ca="1" si="54"/>
        <v>0</v>
      </c>
      <c r="Q228" s="87">
        <f t="shared" ca="1" si="55"/>
        <v>0</v>
      </c>
      <c r="R228" s="28">
        <f t="shared" ca="1" si="43"/>
        <v>-1.3307420245958001E-2</v>
      </c>
    </row>
    <row r="229" spans="1:18">
      <c r="A229" s="85"/>
      <c r="B229" s="85"/>
      <c r="C229" s="85"/>
      <c r="D229" s="86">
        <f t="shared" si="44"/>
        <v>0</v>
      </c>
      <c r="E229" s="86">
        <f t="shared" si="44"/>
        <v>0</v>
      </c>
      <c r="F229" s="87">
        <f t="shared" si="45"/>
        <v>0</v>
      </c>
      <c r="G229" s="87">
        <f t="shared" si="45"/>
        <v>0</v>
      </c>
      <c r="H229" s="87">
        <f t="shared" si="46"/>
        <v>0</v>
      </c>
      <c r="I229" s="87">
        <f t="shared" si="47"/>
        <v>0</v>
      </c>
      <c r="J229" s="87">
        <f t="shared" si="48"/>
        <v>0</v>
      </c>
      <c r="K229" s="87">
        <f t="shared" si="49"/>
        <v>0</v>
      </c>
      <c r="L229" s="87">
        <f t="shared" si="50"/>
        <v>0</v>
      </c>
      <c r="M229" s="87">
        <f t="shared" ca="1" si="51"/>
        <v>1.3307420245958001E-2</v>
      </c>
      <c r="N229" s="87">
        <f t="shared" ca="1" si="52"/>
        <v>0</v>
      </c>
      <c r="O229" s="110">
        <f t="shared" ca="1" si="53"/>
        <v>0</v>
      </c>
      <c r="P229" s="87">
        <f t="shared" ca="1" si="54"/>
        <v>0</v>
      </c>
      <c r="Q229" s="87">
        <f t="shared" ca="1" si="55"/>
        <v>0</v>
      </c>
      <c r="R229" s="28">
        <f t="shared" ca="1" si="43"/>
        <v>-1.3307420245958001E-2</v>
      </c>
    </row>
    <row r="230" spans="1:18">
      <c r="A230" s="85"/>
      <c r="B230" s="85"/>
      <c r="C230" s="85"/>
      <c r="D230" s="86">
        <f t="shared" si="44"/>
        <v>0</v>
      </c>
      <c r="E230" s="86">
        <f t="shared" si="44"/>
        <v>0</v>
      </c>
      <c r="F230" s="87">
        <f t="shared" si="45"/>
        <v>0</v>
      </c>
      <c r="G230" s="87">
        <f t="shared" si="45"/>
        <v>0</v>
      </c>
      <c r="H230" s="87">
        <f t="shared" si="46"/>
        <v>0</v>
      </c>
      <c r="I230" s="87">
        <f t="shared" si="47"/>
        <v>0</v>
      </c>
      <c r="J230" s="87">
        <f t="shared" si="48"/>
        <v>0</v>
      </c>
      <c r="K230" s="87">
        <f t="shared" si="49"/>
        <v>0</v>
      </c>
      <c r="L230" s="87">
        <f t="shared" si="50"/>
        <v>0</v>
      </c>
      <c r="M230" s="87">
        <f t="shared" ca="1" si="51"/>
        <v>1.3307420245958001E-2</v>
      </c>
      <c r="N230" s="87">
        <f t="shared" ca="1" si="52"/>
        <v>0</v>
      </c>
      <c r="O230" s="110">
        <f t="shared" ca="1" si="53"/>
        <v>0</v>
      </c>
      <c r="P230" s="87">
        <f t="shared" ca="1" si="54"/>
        <v>0</v>
      </c>
      <c r="Q230" s="87">
        <f t="shared" ca="1" si="55"/>
        <v>0</v>
      </c>
      <c r="R230" s="28">
        <f t="shared" ca="1" si="43"/>
        <v>-1.3307420245958001E-2</v>
      </c>
    </row>
    <row r="231" spans="1:18">
      <c r="A231" s="85"/>
      <c r="B231" s="85"/>
      <c r="C231" s="85"/>
      <c r="D231" s="86">
        <f t="shared" si="44"/>
        <v>0</v>
      </c>
      <c r="E231" s="86">
        <f t="shared" si="44"/>
        <v>0</v>
      </c>
      <c r="F231" s="87">
        <f t="shared" si="45"/>
        <v>0</v>
      </c>
      <c r="G231" s="87">
        <f t="shared" si="45"/>
        <v>0</v>
      </c>
      <c r="H231" s="87">
        <f t="shared" si="46"/>
        <v>0</v>
      </c>
      <c r="I231" s="87">
        <f t="shared" si="47"/>
        <v>0</v>
      </c>
      <c r="J231" s="87">
        <f t="shared" si="48"/>
        <v>0</v>
      </c>
      <c r="K231" s="87">
        <f t="shared" si="49"/>
        <v>0</v>
      </c>
      <c r="L231" s="87">
        <f t="shared" si="50"/>
        <v>0</v>
      </c>
      <c r="M231" s="87">
        <f t="shared" ca="1" si="51"/>
        <v>1.3307420245958001E-2</v>
      </c>
      <c r="N231" s="87">
        <f t="shared" ca="1" si="52"/>
        <v>0</v>
      </c>
      <c r="O231" s="110">
        <f t="shared" ca="1" si="53"/>
        <v>0</v>
      </c>
      <c r="P231" s="87">
        <f t="shared" ca="1" si="54"/>
        <v>0</v>
      </c>
      <c r="Q231" s="87">
        <f t="shared" ca="1" si="55"/>
        <v>0</v>
      </c>
      <c r="R231" s="28">
        <f t="shared" ca="1" si="43"/>
        <v>-1.3307420245958001E-2</v>
      </c>
    </row>
    <row r="232" spans="1:18">
      <c r="A232" s="85"/>
      <c r="B232" s="85"/>
      <c r="C232" s="85"/>
      <c r="D232" s="86">
        <f t="shared" si="44"/>
        <v>0</v>
      </c>
      <c r="E232" s="86">
        <f t="shared" si="44"/>
        <v>0</v>
      </c>
      <c r="F232" s="87">
        <f t="shared" si="45"/>
        <v>0</v>
      </c>
      <c r="G232" s="87">
        <f t="shared" si="45"/>
        <v>0</v>
      </c>
      <c r="H232" s="87">
        <f t="shared" si="46"/>
        <v>0</v>
      </c>
      <c r="I232" s="87">
        <f t="shared" si="47"/>
        <v>0</v>
      </c>
      <c r="J232" s="87">
        <f t="shared" si="48"/>
        <v>0</v>
      </c>
      <c r="K232" s="87">
        <f t="shared" si="49"/>
        <v>0</v>
      </c>
      <c r="L232" s="87">
        <f t="shared" si="50"/>
        <v>0</v>
      </c>
      <c r="M232" s="87">
        <f t="shared" ca="1" si="51"/>
        <v>1.3307420245958001E-2</v>
      </c>
      <c r="N232" s="87">
        <f t="shared" ca="1" si="52"/>
        <v>0</v>
      </c>
      <c r="O232" s="110">
        <f t="shared" ca="1" si="53"/>
        <v>0</v>
      </c>
      <c r="P232" s="87">
        <f t="shared" ca="1" si="54"/>
        <v>0</v>
      </c>
      <c r="Q232" s="87">
        <f t="shared" ca="1" si="55"/>
        <v>0</v>
      </c>
      <c r="R232" s="28">
        <f t="shared" ca="1" si="43"/>
        <v>-1.3307420245958001E-2</v>
      </c>
    </row>
    <row r="233" spans="1:18">
      <c r="A233" s="85"/>
      <c r="B233" s="85"/>
      <c r="C233" s="85"/>
      <c r="D233" s="86">
        <f t="shared" si="44"/>
        <v>0</v>
      </c>
      <c r="E233" s="86">
        <f t="shared" si="44"/>
        <v>0</v>
      </c>
      <c r="F233" s="87">
        <f t="shared" si="45"/>
        <v>0</v>
      </c>
      <c r="G233" s="87">
        <f t="shared" si="45"/>
        <v>0</v>
      </c>
      <c r="H233" s="87">
        <f t="shared" si="46"/>
        <v>0</v>
      </c>
      <c r="I233" s="87">
        <f t="shared" si="47"/>
        <v>0</v>
      </c>
      <c r="J233" s="87">
        <f t="shared" si="48"/>
        <v>0</v>
      </c>
      <c r="K233" s="87">
        <f t="shared" si="49"/>
        <v>0</v>
      </c>
      <c r="L233" s="87">
        <f t="shared" si="50"/>
        <v>0</v>
      </c>
      <c r="M233" s="87">
        <f t="shared" ca="1" si="51"/>
        <v>1.3307420245958001E-2</v>
      </c>
      <c r="N233" s="87">
        <f t="shared" ca="1" si="52"/>
        <v>0</v>
      </c>
      <c r="O233" s="110">
        <f t="shared" ca="1" si="53"/>
        <v>0</v>
      </c>
      <c r="P233" s="87">
        <f t="shared" ca="1" si="54"/>
        <v>0</v>
      </c>
      <c r="Q233" s="87">
        <f t="shared" ca="1" si="55"/>
        <v>0</v>
      </c>
      <c r="R233" s="28">
        <f t="shared" ca="1" si="43"/>
        <v>-1.3307420245958001E-2</v>
      </c>
    </row>
    <row r="234" spans="1:18">
      <c r="A234" s="85"/>
      <c r="B234" s="85"/>
      <c r="C234" s="85"/>
      <c r="D234" s="86">
        <f t="shared" si="44"/>
        <v>0</v>
      </c>
      <c r="E234" s="86">
        <f t="shared" si="44"/>
        <v>0</v>
      </c>
      <c r="F234" s="87">
        <f t="shared" si="45"/>
        <v>0</v>
      </c>
      <c r="G234" s="87">
        <f t="shared" si="45"/>
        <v>0</v>
      </c>
      <c r="H234" s="87">
        <f t="shared" si="46"/>
        <v>0</v>
      </c>
      <c r="I234" s="87">
        <f t="shared" si="47"/>
        <v>0</v>
      </c>
      <c r="J234" s="87">
        <f t="shared" si="48"/>
        <v>0</v>
      </c>
      <c r="K234" s="87">
        <f t="shared" si="49"/>
        <v>0</v>
      </c>
      <c r="L234" s="87">
        <f t="shared" si="50"/>
        <v>0</v>
      </c>
      <c r="M234" s="87">
        <f t="shared" ca="1" si="51"/>
        <v>1.3307420245958001E-2</v>
      </c>
      <c r="N234" s="87">
        <f t="shared" ca="1" si="52"/>
        <v>0</v>
      </c>
      <c r="O234" s="110">
        <f t="shared" ca="1" si="53"/>
        <v>0</v>
      </c>
      <c r="P234" s="87">
        <f t="shared" ca="1" si="54"/>
        <v>0</v>
      </c>
      <c r="Q234" s="87">
        <f t="shared" ca="1" si="55"/>
        <v>0</v>
      </c>
      <c r="R234" s="28">
        <f t="shared" ca="1" si="43"/>
        <v>-1.3307420245958001E-2</v>
      </c>
    </row>
    <row r="235" spans="1:18">
      <c r="A235" s="85"/>
      <c r="B235" s="85"/>
      <c r="C235" s="85"/>
      <c r="D235" s="86">
        <f t="shared" si="44"/>
        <v>0</v>
      </c>
      <c r="E235" s="86">
        <f t="shared" si="44"/>
        <v>0</v>
      </c>
      <c r="F235" s="87">
        <f t="shared" si="45"/>
        <v>0</v>
      </c>
      <c r="G235" s="87">
        <f t="shared" si="45"/>
        <v>0</v>
      </c>
      <c r="H235" s="87">
        <f t="shared" si="46"/>
        <v>0</v>
      </c>
      <c r="I235" s="87">
        <f t="shared" si="47"/>
        <v>0</v>
      </c>
      <c r="J235" s="87">
        <f t="shared" si="48"/>
        <v>0</v>
      </c>
      <c r="K235" s="87">
        <f t="shared" si="49"/>
        <v>0</v>
      </c>
      <c r="L235" s="87">
        <f t="shared" si="50"/>
        <v>0</v>
      </c>
      <c r="M235" s="87">
        <f t="shared" ca="1" si="51"/>
        <v>1.3307420245958001E-2</v>
      </c>
      <c r="N235" s="87">
        <f t="shared" ca="1" si="52"/>
        <v>0</v>
      </c>
      <c r="O235" s="110">
        <f t="shared" ca="1" si="53"/>
        <v>0</v>
      </c>
      <c r="P235" s="87">
        <f t="shared" ca="1" si="54"/>
        <v>0</v>
      </c>
      <c r="Q235" s="87">
        <f t="shared" ca="1" si="55"/>
        <v>0</v>
      </c>
      <c r="R235" s="28">
        <f t="shared" ca="1" si="43"/>
        <v>-1.3307420245958001E-2</v>
      </c>
    </row>
    <row r="236" spans="1:18">
      <c r="A236" s="85"/>
      <c r="B236" s="85"/>
      <c r="C236" s="85"/>
      <c r="D236" s="86">
        <f t="shared" si="44"/>
        <v>0</v>
      </c>
      <c r="E236" s="86">
        <f t="shared" si="44"/>
        <v>0</v>
      </c>
      <c r="F236" s="87">
        <f t="shared" si="45"/>
        <v>0</v>
      </c>
      <c r="G236" s="87">
        <f t="shared" si="45"/>
        <v>0</v>
      </c>
      <c r="H236" s="87">
        <f t="shared" si="46"/>
        <v>0</v>
      </c>
      <c r="I236" s="87">
        <f t="shared" si="47"/>
        <v>0</v>
      </c>
      <c r="J236" s="87">
        <f t="shared" si="48"/>
        <v>0</v>
      </c>
      <c r="K236" s="87">
        <f t="shared" si="49"/>
        <v>0</v>
      </c>
      <c r="L236" s="87">
        <f t="shared" si="50"/>
        <v>0</v>
      </c>
      <c r="M236" s="87">
        <f t="shared" ca="1" si="51"/>
        <v>1.3307420245958001E-2</v>
      </c>
      <c r="N236" s="87">
        <f t="shared" ca="1" si="52"/>
        <v>0</v>
      </c>
      <c r="O236" s="110">
        <f t="shared" ca="1" si="53"/>
        <v>0</v>
      </c>
      <c r="P236" s="87">
        <f t="shared" ca="1" si="54"/>
        <v>0</v>
      </c>
      <c r="Q236" s="87">
        <f t="shared" ca="1" si="55"/>
        <v>0</v>
      </c>
      <c r="R236" s="28">
        <f t="shared" ca="1" si="43"/>
        <v>-1.3307420245958001E-2</v>
      </c>
    </row>
    <row r="237" spans="1:18">
      <c r="A237" s="85"/>
      <c r="B237" s="85"/>
      <c r="C237" s="85"/>
      <c r="D237" s="86">
        <f t="shared" si="44"/>
        <v>0</v>
      </c>
      <c r="E237" s="86">
        <f t="shared" si="44"/>
        <v>0</v>
      </c>
      <c r="F237" s="87">
        <f t="shared" si="45"/>
        <v>0</v>
      </c>
      <c r="G237" s="87">
        <f t="shared" si="45"/>
        <v>0</v>
      </c>
      <c r="H237" s="87">
        <f t="shared" si="46"/>
        <v>0</v>
      </c>
      <c r="I237" s="87">
        <f t="shared" si="47"/>
        <v>0</v>
      </c>
      <c r="J237" s="87">
        <f t="shared" si="48"/>
        <v>0</v>
      </c>
      <c r="K237" s="87">
        <f t="shared" si="49"/>
        <v>0</v>
      </c>
      <c r="L237" s="87">
        <f t="shared" si="50"/>
        <v>0</v>
      </c>
      <c r="M237" s="87">
        <f t="shared" ca="1" si="51"/>
        <v>1.3307420245958001E-2</v>
      </c>
      <c r="N237" s="87">
        <f t="shared" ca="1" si="52"/>
        <v>0</v>
      </c>
      <c r="O237" s="110">
        <f t="shared" ca="1" si="53"/>
        <v>0</v>
      </c>
      <c r="P237" s="87">
        <f t="shared" ca="1" si="54"/>
        <v>0</v>
      </c>
      <c r="Q237" s="87">
        <f t="shared" ca="1" si="55"/>
        <v>0</v>
      </c>
      <c r="R237" s="28">
        <f t="shared" ca="1" si="43"/>
        <v>-1.3307420245958001E-2</v>
      </c>
    </row>
    <row r="238" spans="1:18">
      <c r="A238" s="85"/>
      <c r="B238" s="85"/>
      <c r="C238" s="85"/>
      <c r="D238" s="86">
        <f t="shared" si="44"/>
        <v>0</v>
      </c>
      <c r="E238" s="86">
        <f t="shared" si="44"/>
        <v>0</v>
      </c>
      <c r="F238" s="87">
        <f t="shared" si="45"/>
        <v>0</v>
      </c>
      <c r="G238" s="87">
        <f t="shared" si="45"/>
        <v>0</v>
      </c>
      <c r="H238" s="87">
        <f t="shared" si="46"/>
        <v>0</v>
      </c>
      <c r="I238" s="87">
        <f t="shared" si="47"/>
        <v>0</v>
      </c>
      <c r="J238" s="87">
        <f t="shared" si="48"/>
        <v>0</v>
      </c>
      <c r="K238" s="87">
        <f t="shared" si="49"/>
        <v>0</v>
      </c>
      <c r="L238" s="87">
        <f t="shared" si="50"/>
        <v>0</v>
      </c>
      <c r="M238" s="87">
        <f t="shared" ca="1" si="51"/>
        <v>1.3307420245958001E-2</v>
      </c>
      <c r="N238" s="87">
        <f t="shared" ca="1" si="52"/>
        <v>0</v>
      </c>
      <c r="O238" s="110">
        <f t="shared" ca="1" si="53"/>
        <v>0</v>
      </c>
      <c r="P238" s="87">
        <f t="shared" ca="1" si="54"/>
        <v>0</v>
      </c>
      <c r="Q238" s="87">
        <f t="shared" ca="1" si="55"/>
        <v>0</v>
      </c>
      <c r="R238" s="28">
        <f t="shared" ca="1" si="43"/>
        <v>-1.3307420245958001E-2</v>
      </c>
    </row>
    <row r="239" spans="1:18">
      <c r="A239" s="85"/>
      <c r="B239" s="85"/>
      <c r="C239" s="85"/>
      <c r="D239" s="86">
        <f t="shared" si="44"/>
        <v>0</v>
      </c>
      <c r="E239" s="86">
        <f t="shared" si="44"/>
        <v>0</v>
      </c>
      <c r="F239" s="87">
        <f t="shared" si="45"/>
        <v>0</v>
      </c>
      <c r="G239" s="87">
        <f t="shared" si="45"/>
        <v>0</v>
      </c>
      <c r="H239" s="87">
        <f t="shared" si="46"/>
        <v>0</v>
      </c>
      <c r="I239" s="87">
        <f t="shared" si="47"/>
        <v>0</v>
      </c>
      <c r="J239" s="87">
        <f t="shared" si="48"/>
        <v>0</v>
      </c>
      <c r="K239" s="87">
        <f t="shared" si="49"/>
        <v>0</v>
      </c>
      <c r="L239" s="87">
        <f t="shared" si="50"/>
        <v>0</v>
      </c>
      <c r="M239" s="87">
        <f t="shared" ca="1" si="51"/>
        <v>1.3307420245958001E-2</v>
      </c>
      <c r="N239" s="87">
        <f t="shared" ca="1" si="52"/>
        <v>0</v>
      </c>
      <c r="O239" s="110">
        <f t="shared" ca="1" si="53"/>
        <v>0</v>
      </c>
      <c r="P239" s="87">
        <f t="shared" ca="1" si="54"/>
        <v>0</v>
      </c>
      <c r="Q239" s="87">
        <f t="shared" ca="1" si="55"/>
        <v>0</v>
      </c>
      <c r="R239" s="28">
        <f t="shared" ca="1" si="43"/>
        <v>-1.3307420245958001E-2</v>
      </c>
    </row>
    <row r="240" spans="1:18">
      <c r="A240" s="85"/>
      <c r="B240" s="85"/>
      <c r="C240" s="85"/>
      <c r="D240" s="86">
        <f t="shared" si="44"/>
        <v>0</v>
      </c>
      <c r="E240" s="86">
        <f t="shared" si="44"/>
        <v>0</v>
      </c>
      <c r="F240" s="87">
        <f t="shared" si="45"/>
        <v>0</v>
      </c>
      <c r="G240" s="87">
        <f t="shared" si="45"/>
        <v>0</v>
      </c>
      <c r="H240" s="87">
        <f t="shared" si="46"/>
        <v>0</v>
      </c>
      <c r="I240" s="87">
        <f t="shared" si="47"/>
        <v>0</v>
      </c>
      <c r="J240" s="87">
        <f t="shared" si="48"/>
        <v>0</v>
      </c>
      <c r="K240" s="87">
        <f t="shared" si="49"/>
        <v>0</v>
      </c>
      <c r="L240" s="87">
        <f t="shared" si="50"/>
        <v>0</v>
      </c>
      <c r="M240" s="87">
        <f t="shared" ca="1" si="51"/>
        <v>1.3307420245958001E-2</v>
      </c>
      <c r="N240" s="87">
        <f t="shared" ca="1" si="52"/>
        <v>0</v>
      </c>
      <c r="O240" s="110">
        <f t="shared" ca="1" si="53"/>
        <v>0</v>
      </c>
      <c r="P240" s="87">
        <f t="shared" ca="1" si="54"/>
        <v>0</v>
      </c>
      <c r="Q240" s="87">
        <f t="shared" ca="1" si="55"/>
        <v>0</v>
      </c>
      <c r="R240" s="28">
        <f t="shared" ca="1" si="43"/>
        <v>-1.3307420245958001E-2</v>
      </c>
    </row>
    <row r="241" spans="1:18">
      <c r="A241" s="85"/>
      <c r="B241" s="85"/>
      <c r="C241" s="85"/>
      <c r="D241" s="86">
        <f t="shared" si="44"/>
        <v>0</v>
      </c>
      <c r="E241" s="86">
        <f t="shared" si="44"/>
        <v>0</v>
      </c>
      <c r="F241" s="87">
        <f t="shared" si="45"/>
        <v>0</v>
      </c>
      <c r="G241" s="87">
        <f t="shared" si="45"/>
        <v>0</v>
      </c>
      <c r="H241" s="87">
        <f t="shared" si="46"/>
        <v>0</v>
      </c>
      <c r="I241" s="87">
        <f t="shared" si="47"/>
        <v>0</v>
      </c>
      <c r="J241" s="87">
        <f t="shared" si="48"/>
        <v>0</v>
      </c>
      <c r="K241" s="87">
        <f t="shared" si="49"/>
        <v>0</v>
      </c>
      <c r="L241" s="87">
        <f t="shared" si="50"/>
        <v>0</v>
      </c>
      <c r="M241" s="87">
        <f t="shared" ca="1" si="51"/>
        <v>1.3307420245958001E-2</v>
      </c>
      <c r="N241" s="87">
        <f t="shared" ca="1" si="52"/>
        <v>0</v>
      </c>
      <c r="O241" s="110">
        <f t="shared" ca="1" si="53"/>
        <v>0</v>
      </c>
      <c r="P241" s="87">
        <f t="shared" ca="1" si="54"/>
        <v>0</v>
      </c>
      <c r="Q241" s="87">
        <f t="shared" ca="1" si="55"/>
        <v>0</v>
      </c>
      <c r="R241" s="28">
        <f t="shared" ca="1" si="43"/>
        <v>-1.3307420245958001E-2</v>
      </c>
    </row>
    <row r="242" spans="1:18">
      <c r="A242" s="85"/>
      <c r="B242" s="85"/>
      <c r="C242" s="85"/>
      <c r="D242" s="86">
        <f t="shared" si="44"/>
        <v>0</v>
      </c>
      <c r="E242" s="86">
        <f t="shared" si="44"/>
        <v>0</v>
      </c>
      <c r="F242" s="87">
        <f t="shared" si="45"/>
        <v>0</v>
      </c>
      <c r="G242" s="87">
        <f t="shared" si="45"/>
        <v>0</v>
      </c>
      <c r="H242" s="87">
        <f t="shared" si="46"/>
        <v>0</v>
      </c>
      <c r="I242" s="87">
        <f t="shared" si="47"/>
        <v>0</v>
      </c>
      <c r="J242" s="87">
        <f t="shared" si="48"/>
        <v>0</v>
      </c>
      <c r="K242" s="87">
        <f t="shared" si="49"/>
        <v>0</v>
      </c>
      <c r="L242" s="87">
        <f t="shared" si="50"/>
        <v>0</v>
      </c>
      <c r="M242" s="87">
        <f t="shared" ca="1" si="51"/>
        <v>1.3307420245958001E-2</v>
      </c>
      <c r="N242" s="87">
        <f t="shared" ca="1" si="52"/>
        <v>0</v>
      </c>
      <c r="O242" s="110">
        <f t="shared" ca="1" si="53"/>
        <v>0</v>
      </c>
      <c r="P242" s="87">
        <f t="shared" ca="1" si="54"/>
        <v>0</v>
      </c>
      <c r="Q242" s="87">
        <f t="shared" ca="1" si="55"/>
        <v>0</v>
      </c>
      <c r="R242" s="28">
        <f t="shared" ca="1" si="43"/>
        <v>-1.3307420245958001E-2</v>
      </c>
    </row>
    <row r="243" spans="1:18">
      <c r="A243" s="85"/>
      <c r="B243" s="85"/>
      <c r="C243" s="85"/>
      <c r="D243" s="86">
        <f t="shared" si="44"/>
        <v>0</v>
      </c>
      <c r="E243" s="86">
        <f t="shared" si="44"/>
        <v>0</v>
      </c>
      <c r="F243" s="87">
        <f t="shared" si="45"/>
        <v>0</v>
      </c>
      <c r="G243" s="87">
        <f t="shared" si="45"/>
        <v>0</v>
      </c>
      <c r="H243" s="87">
        <f t="shared" si="46"/>
        <v>0</v>
      </c>
      <c r="I243" s="87">
        <f t="shared" si="47"/>
        <v>0</v>
      </c>
      <c r="J243" s="87">
        <f t="shared" si="48"/>
        <v>0</v>
      </c>
      <c r="K243" s="87">
        <f t="shared" si="49"/>
        <v>0</v>
      </c>
      <c r="L243" s="87">
        <f t="shared" si="50"/>
        <v>0</v>
      </c>
      <c r="M243" s="87">
        <f t="shared" ca="1" si="51"/>
        <v>1.3307420245958001E-2</v>
      </c>
      <c r="N243" s="87">
        <f t="shared" ca="1" si="52"/>
        <v>0</v>
      </c>
      <c r="O243" s="110">
        <f t="shared" ca="1" si="53"/>
        <v>0</v>
      </c>
      <c r="P243" s="87">
        <f t="shared" ca="1" si="54"/>
        <v>0</v>
      </c>
      <c r="Q243" s="87">
        <f t="shared" ca="1" si="55"/>
        <v>0</v>
      </c>
      <c r="R243" s="28">
        <f t="shared" ca="1" si="43"/>
        <v>-1.3307420245958001E-2</v>
      </c>
    </row>
    <row r="244" spans="1:18">
      <c r="A244" s="85"/>
      <c r="B244" s="85"/>
      <c r="C244" s="85"/>
      <c r="D244" s="86">
        <f t="shared" si="44"/>
        <v>0</v>
      </c>
      <c r="E244" s="86">
        <f t="shared" si="44"/>
        <v>0</v>
      </c>
      <c r="F244" s="87">
        <f t="shared" si="45"/>
        <v>0</v>
      </c>
      <c r="G244" s="87">
        <f t="shared" si="45"/>
        <v>0</v>
      </c>
      <c r="H244" s="87">
        <f t="shared" si="46"/>
        <v>0</v>
      </c>
      <c r="I244" s="87">
        <f t="shared" si="47"/>
        <v>0</v>
      </c>
      <c r="J244" s="87">
        <f t="shared" si="48"/>
        <v>0</v>
      </c>
      <c r="K244" s="87">
        <f t="shared" si="49"/>
        <v>0</v>
      </c>
      <c r="L244" s="87">
        <f t="shared" si="50"/>
        <v>0</v>
      </c>
      <c r="M244" s="87">
        <f t="shared" ca="1" si="51"/>
        <v>1.3307420245958001E-2</v>
      </c>
      <c r="N244" s="87">
        <f t="shared" ca="1" si="52"/>
        <v>0</v>
      </c>
      <c r="O244" s="110">
        <f t="shared" ca="1" si="53"/>
        <v>0</v>
      </c>
      <c r="P244" s="87">
        <f t="shared" ca="1" si="54"/>
        <v>0</v>
      </c>
      <c r="Q244" s="87">
        <f t="shared" ca="1" si="55"/>
        <v>0</v>
      </c>
      <c r="R244" s="28">
        <f t="shared" ca="1" si="43"/>
        <v>-1.3307420245958001E-2</v>
      </c>
    </row>
    <row r="245" spans="1:18">
      <c r="A245" s="85"/>
      <c r="B245" s="85"/>
      <c r="C245" s="85"/>
      <c r="D245" s="86">
        <f t="shared" si="44"/>
        <v>0</v>
      </c>
      <c r="E245" s="86">
        <f t="shared" si="44"/>
        <v>0</v>
      </c>
      <c r="F245" s="87">
        <f t="shared" si="45"/>
        <v>0</v>
      </c>
      <c r="G245" s="87">
        <f t="shared" si="45"/>
        <v>0</v>
      </c>
      <c r="H245" s="87">
        <f t="shared" si="46"/>
        <v>0</v>
      </c>
      <c r="I245" s="87">
        <f t="shared" si="47"/>
        <v>0</v>
      </c>
      <c r="J245" s="87">
        <f t="shared" si="48"/>
        <v>0</v>
      </c>
      <c r="K245" s="87">
        <f t="shared" si="49"/>
        <v>0</v>
      </c>
      <c r="L245" s="87">
        <f t="shared" si="50"/>
        <v>0</v>
      </c>
      <c r="M245" s="87">
        <f t="shared" ca="1" si="51"/>
        <v>1.3307420245958001E-2</v>
      </c>
      <c r="N245" s="87">
        <f t="shared" ca="1" si="52"/>
        <v>0</v>
      </c>
      <c r="O245" s="110">
        <f t="shared" ca="1" si="53"/>
        <v>0</v>
      </c>
      <c r="P245" s="87">
        <f t="shared" ca="1" si="54"/>
        <v>0</v>
      </c>
      <c r="Q245" s="87">
        <f t="shared" ca="1" si="55"/>
        <v>0</v>
      </c>
      <c r="R245" s="28">
        <f t="shared" ca="1" si="43"/>
        <v>-1.3307420245958001E-2</v>
      </c>
    </row>
    <row r="246" spans="1:18">
      <c r="A246" s="85"/>
      <c r="B246" s="85"/>
      <c r="C246" s="85"/>
      <c r="D246" s="86">
        <f t="shared" si="44"/>
        <v>0</v>
      </c>
      <c r="E246" s="86">
        <f t="shared" si="44"/>
        <v>0</v>
      </c>
      <c r="F246" s="87">
        <f t="shared" si="45"/>
        <v>0</v>
      </c>
      <c r="G246" s="87">
        <f t="shared" si="45"/>
        <v>0</v>
      </c>
      <c r="H246" s="87">
        <f t="shared" si="46"/>
        <v>0</v>
      </c>
      <c r="I246" s="87">
        <f t="shared" si="47"/>
        <v>0</v>
      </c>
      <c r="J246" s="87">
        <f t="shared" si="48"/>
        <v>0</v>
      </c>
      <c r="K246" s="87">
        <f t="shared" si="49"/>
        <v>0</v>
      </c>
      <c r="L246" s="87">
        <f t="shared" si="50"/>
        <v>0</v>
      </c>
      <c r="M246" s="87">
        <f t="shared" ca="1" si="51"/>
        <v>1.3307420245958001E-2</v>
      </c>
      <c r="N246" s="87">
        <f t="shared" ca="1" si="52"/>
        <v>0</v>
      </c>
      <c r="O246" s="110">
        <f t="shared" ca="1" si="53"/>
        <v>0</v>
      </c>
      <c r="P246" s="87">
        <f t="shared" ca="1" si="54"/>
        <v>0</v>
      </c>
      <c r="Q246" s="87">
        <f t="shared" ca="1" si="55"/>
        <v>0</v>
      </c>
      <c r="R246" s="28">
        <f t="shared" ca="1" si="43"/>
        <v>-1.3307420245958001E-2</v>
      </c>
    </row>
    <row r="247" spans="1:18">
      <c r="A247" s="85"/>
      <c r="B247" s="85"/>
      <c r="C247" s="85"/>
      <c r="D247" s="86">
        <f t="shared" si="44"/>
        <v>0</v>
      </c>
      <c r="E247" s="86">
        <f t="shared" si="44"/>
        <v>0</v>
      </c>
      <c r="F247" s="87">
        <f t="shared" si="45"/>
        <v>0</v>
      </c>
      <c r="G247" s="87">
        <f t="shared" si="45"/>
        <v>0</v>
      </c>
      <c r="H247" s="87">
        <f t="shared" si="46"/>
        <v>0</v>
      </c>
      <c r="I247" s="87">
        <f t="shared" si="47"/>
        <v>0</v>
      </c>
      <c r="J247" s="87">
        <f t="shared" si="48"/>
        <v>0</v>
      </c>
      <c r="K247" s="87">
        <f t="shared" si="49"/>
        <v>0</v>
      </c>
      <c r="L247" s="87">
        <f t="shared" si="50"/>
        <v>0</v>
      </c>
      <c r="M247" s="87">
        <f t="shared" ca="1" si="51"/>
        <v>1.3307420245958001E-2</v>
      </c>
      <c r="N247" s="87">
        <f t="shared" ca="1" si="52"/>
        <v>0</v>
      </c>
      <c r="O247" s="110">
        <f t="shared" ca="1" si="53"/>
        <v>0</v>
      </c>
      <c r="P247" s="87">
        <f t="shared" ca="1" si="54"/>
        <v>0</v>
      </c>
      <c r="Q247" s="87">
        <f t="shared" ca="1" si="55"/>
        <v>0</v>
      </c>
      <c r="R247" s="28">
        <f t="shared" ca="1" si="43"/>
        <v>-1.3307420245958001E-2</v>
      </c>
    </row>
    <row r="248" spans="1:18">
      <c r="A248" s="85"/>
      <c r="B248" s="85"/>
      <c r="C248" s="85"/>
      <c r="D248" s="86">
        <f t="shared" si="44"/>
        <v>0</v>
      </c>
      <c r="E248" s="86">
        <f t="shared" si="44"/>
        <v>0</v>
      </c>
      <c r="F248" s="87">
        <f t="shared" si="45"/>
        <v>0</v>
      </c>
      <c r="G248" s="87">
        <f t="shared" si="45"/>
        <v>0</v>
      </c>
      <c r="H248" s="87">
        <f t="shared" si="46"/>
        <v>0</v>
      </c>
      <c r="I248" s="87">
        <f t="shared" si="47"/>
        <v>0</v>
      </c>
      <c r="J248" s="87">
        <f t="shared" si="48"/>
        <v>0</v>
      </c>
      <c r="K248" s="87">
        <f t="shared" si="49"/>
        <v>0</v>
      </c>
      <c r="L248" s="87">
        <f t="shared" si="50"/>
        <v>0</v>
      </c>
      <c r="M248" s="87">
        <f t="shared" ca="1" si="51"/>
        <v>1.3307420245958001E-2</v>
      </c>
      <c r="N248" s="87">
        <f t="shared" ca="1" si="52"/>
        <v>0</v>
      </c>
      <c r="O248" s="110">
        <f t="shared" ca="1" si="53"/>
        <v>0</v>
      </c>
      <c r="P248" s="87">
        <f t="shared" ca="1" si="54"/>
        <v>0</v>
      </c>
      <c r="Q248" s="87">
        <f t="shared" ca="1" si="55"/>
        <v>0</v>
      </c>
      <c r="R248" s="28">
        <f t="shared" ca="1" si="43"/>
        <v>-1.3307420245958001E-2</v>
      </c>
    </row>
    <row r="249" spans="1:18">
      <c r="A249" s="85"/>
      <c r="B249" s="85"/>
      <c r="C249" s="85"/>
      <c r="D249" s="86">
        <f t="shared" si="44"/>
        <v>0</v>
      </c>
      <c r="E249" s="86">
        <f t="shared" si="44"/>
        <v>0</v>
      </c>
      <c r="F249" s="87">
        <f t="shared" si="45"/>
        <v>0</v>
      </c>
      <c r="G249" s="87">
        <f t="shared" si="45"/>
        <v>0</v>
      </c>
      <c r="H249" s="87">
        <f t="shared" si="46"/>
        <v>0</v>
      </c>
      <c r="I249" s="87">
        <f t="shared" si="47"/>
        <v>0</v>
      </c>
      <c r="J249" s="87">
        <f t="shared" si="48"/>
        <v>0</v>
      </c>
      <c r="K249" s="87">
        <f t="shared" si="49"/>
        <v>0</v>
      </c>
      <c r="L249" s="87">
        <f t="shared" si="50"/>
        <v>0</v>
      </c>
      <c r="M249" s="87">
        <f t="shared" ca="1" si="51"/>
        <v>1.3307420245958001E-2</v>
      </c>
      <c r="N249" s="87">
        <f t="shared" ca="1" si="52"/>
        <v>0</v>
      </c>
      <c r="O249" s="110">
        <f t="shared" ca="1" si="53"/>
        <v>0</v>
      </c>
      <c r="P249" s="87">
        <f t="shared" ca="1" si="54"/>
        <v>0</v>
      </c>
      <c r="Q249" s="87">
        <f t="shared" ca="1" si="55"/>
        <v>0</v>
      </c>
      <c r="R249" s="28">
        <f t="shared" ca="1" si="43"/>
        <v>-1.3307420245958001E-2</v>
      </c>
    </row>
    <row r="250" spans="1:18">
      <c r="A250" s="85"/>
      <c r="B250" s="85"/>
      <c r="C250" s="85"/>
      <c r="D250" s="86">
        <f t="shared" si="44"/>
        <v>0</v>
      </c>
      <c r="E250" s="86">
        <f t="shared" si="44"/>
        <v>0</v>
      </c>
      <c r="F250" s="87">
        <f t="shared" si="45"/>
        <v>0</v>
      </c>
      <c r="G250" s="87">
        <f t="shared" si="45"/>
        <v>0</v>
      </c>
      <c r="H250" s="87">
        <f t="shared" si="46"/>
        <v>0</v>
      </c>
      <c r="I250" s="87">
        <f t="shared" si="47"/>
        <v>0</v>
      </c>
      <c r="J250" s="87">
        <f t="shared" si="48"/>
        <v>0</v>
      </c>
      <c r="K250" s="87">
        <f t="shared" si="49"/>
        <v>0</v>
      </c>
      <c r="L250" s="87">
        <f t="shared" si="50"/>
        <v>0</v>
      </c>
      <c r="M250" s="87">
        <f t="shared" ca="1" si="51"/>
        <v>1.3307420245958001E-2</v>
      </c>
      <c r="N250" s="87">
        <f t="shared" ca="1" si="52"/>
        <v>0</v>
      </c>
      <c r="O250" s="110">
        <f t="shared" ca="1" si="53"/>
        <v>0</v>
      </c>
      <c r="P250" s="87">
        <f t="shared" ca="1" si="54"/>
        <v>0</v>
      </c>
      <c r="Q250" s="87">
        <f t="shared" ca="1" si="55"/>
        <v>0</v>
      </c>
      <c r="R250" s="28">
        <f t="shared" ca="1" si="43"/>
        <v>-1.3307420245958001E-2</v>
      </c>
    </row>
    <row r="251" spans="1:18">
      <c r="A251" s="85"/>
      <c r="B251" s="85"/>
      <c r="C251" s="85"/>
      <c r="D251" s="86">
        <f t="shared" si="44"/>
        <v>0</v>
      </c>
      <c r="E251" s="86">
        <f t="shared" si="44"/>
        <v>0</v>
      </c>
      <c r="F251" s="87">
        <f t="shared" si="45"/>
        <v>0</v>
      </c>
      <c r="G251" s="87">
        <f t="shared" si="45"/>
        <v>0</v>
      </c>
      <c r="H251" s="87">
        <f t="shared" si="46"/>
        <v>0</v>
      </c>
      <c r="I251" s="87">
        <f t="shared" si="47"/>
        <v>0</v>
      </c>
      <c r="J251" s="87">
        <f t="shared" si="48"/>
        <v>0</v>
      </c>
      <c r="K251" s="87">
        <f t="shared" si="49"/>
        <v>0</v>
      </c>
      <c r="L251" s="87">
        <f t="shared" si="50"/>
        <v>0</v>
      </c>
      <c r="M251" s="87">
        <f t="shared" ca="1" si="51"/>
        <v>1.3307420245958001E-2</v>
      </c>
      <c r="N251" s="87">
        <f t="shared" ca="1" si="52"/>
        <v>0</v>
      </c>
      <c r="O251" s="110">
        <f t="shared" ca="1" si="53"/>
        <v>0</v>
      </c>
      <c r="P251" s="87">
        <f t="shared" ca="1" si="54"/>
        <v>0</v>
      </c>
      <c r="Q251" s="87">
        <f t="shared" ca="1" si="55"/>
        <v>0</v>
      </c>
      <c r="R251" s="28">
        <f t="shared" ca="1" si="43"/>
        <v>-1.3307420245958001E-2</v>
      </c>
    </row>
    <row r="252" spans="1:18">
      <c r="A252" s="85"/>
      <c r="B252" s="85"/>
      <c r="C252" s="85"/>
      <c r="D252" s="86">
        <f t="shared" si="44"/>
        <v>0</v>
      </c>
      <c r="E252" s="86">
        <f t="shared" si="44"/>
        <v>0</v>
      </c>
      <c r="F252" s="87">
        <f t="shared" si="45"/>
        <v>0</v>
      </c>
      <c r="G252" s="87">
        <f t="shared" si="45"/>
        <v>0</v>
      </c>
      <c r="H252" s="87">
        <f t="shared" si="46"/>
        <v>0</v>
      </c>
      <c r="I252" s="87">
        <f t="shared" si="47"/>
        <v>0</v>
      </c>
      <c r="J252" s="87">
        <f t="shared" si="48"/>
        <v>0</v>
      </c>
      <c r="K252" s="87">
        <f t="shared" si="49"/>
        <v>0</v>
      </c>
      <c r="L252" s="87">
        <f t="shared" si="50"/>
        <v>0</v>
      </c>
      <c r="M252" s="87">
        <f t="shared" ca="1" si="51"/>
        <v>1.3307420245958001E-2</v>
      </c>
      <c r="N252" s="87">
        <f t="shared" ca="1" si="52"/>
        <v>0</v>
      </c>
      <c r="O252" s="110">
        <f t="shared" ca="1" si="53"/>
        <v>0</v>
      </c>
      <c r="P252" s="87">
        <f t="shared" ca="1" si="54"/>
        <v>0</v>
      </c>
      <c r="Q252" s="87">
        <f t="shared" ca="1" si="55"/>
        <v>0</v>
      </c>
      <c r="R252" s="28">
        <f t="shared" ca="1" si="43"/>
        <v>-1.3307420245958001E-2</v>
      </c>
    </row>
    <row r="253" spans="1:18">
      <c r="A253" s="85"/>
      <c r="B253" s="85"/>
      <c r="C253" s="85"/>
      <c r="D253" s="86">
        <f t="shared" si="44"/>
        <v>0</v>
      </c>
      <c r="E253" s="86">
        <f t="shared" si="44"/>
        <v>0</v>
      </c>
      <c r="F253" s="87">
        <f t="shared" si="45"/>
        <v>0</v>
      </c>
      <c r="G253" s="87">
        <f t="shared" si="45"/>
        <v>0</v>
      </c>
      <c r="H253" s="87">
        <f t="shared" si="46"/>
        <v>0</v>
      </c>
      <c r="I253" s="87">
        <f t="shared" si="47"/>
        <v>0</v>
      </c>
      <c r="J253" s="87">
        <f t="shared" si="48"/>
        <v>0</v>
      </c>
      <c r="K253" s="87">
        <f t="shared" si="49"/>
        <v>0</v>
      </c>
      <c r="L253" s="87">
        <f t="shared" si="50"/>
        <v>0</v>
      </c>
      <c r="M253" s="87">
        <f t="shared" ca="1" si="51"/>
        <v>1.3307420245958001E-2</v>
      </c>
      <c r="N253" s="87">
        <f t="shared" ca="1" si="52"/>
        <v>0</v>
      </c>
      <c r="O253" s="110">
        <f t="shared" ca="1" si="53"/>
        <v>0</v>
      </c>
      <c r="P253" s="87">
        <f t="shared" ca="1" si="54"/>
        <v>0</v>
      </c>
      <c r="Q253" s="87">
        <f t="shared" ca="1" si="55"/>
        <v>0</v>
      </c>
      <c r="R253" s="28">
        <f t="shared" ca="1" si="43"/>
        <v>-1.3307420245958001E-2</v>
      </c>
    </row>
    <row r="254" spans="1:18">
      <c r="A254" s="85"/>
      <c r="B254" s="85"/>
      <c r="C254" s="85"/>
      <c r="D254" s="86">
        <f t="shared" si="44"/>
        <v>0</v>
      </c>
      <c r="E254" s="86">
        <f t="shared" si="44"/>
        <v>0</v>
      </c>
      <c r="F254" s="87">
        <f t="shared" si="45"/>
        <v>0</v>
      </c>
      <c r="G254" s="87">
        <f t="shared" si="45"/>
        <v>0</v>
      </c>
      <c r="H254" s="87">
        <f t="shared" si="46"/>
        <v>0</v>
      </c>
      <c r="I254" s="87">
        <f t="shared" si="47"/>
        <v>0</v>
      </c>
      <c r="J254" s="87">
        <f t="shared" si="48"/>
        <v>0</v>
      </c>
      <c r="K254" s="87">
        <f t="shared" si="49"/>
        <v>0</v>
      </c>
      <c r="L254" s="87">
        <f t="shared" si="50"/>
        <v>0</v>
      </c>
      <c r="M254" s="87">
        <f t="shared" ca="1" si="51"/>
        <v>1.3307420245958001E-2</v>
      </c>
      <c r="N254" s="87">
        <f t="shared" ca="1" si="52"/>
        <v>0</v>
      </c>
      <c r="O254" s="110">
        <f t="shared" ca="1" si="53"/>
        <v>0</v>
      </c>
      <c r="P254" s="87">
        <f t="shared" ca="1" si="54"/>
        <v>0</v>
      </c>
      <c r="Q254" s="87">
        <f t="shared" ca="1" si="55"/>
        <v>0</v>
      </c>
      <c r="R254" s="28">
        <f t="shared" ca="1" si="43"/>
        <v>-1.3307420245958001E-2</v>
      </c>
    </row>
    <row r="255" spans="1:18">
      <c r="A255" s="85"/>
      <c r="B255" s="85"/>
      <c r="C255" s="85"/>
      <c r="D255" s="86">
        <f t="shared" si="44"/>
        <v>0</v>
      </c>
      <c r="E255" s="86">
        <f t="shared" si="44"/>
        <v>0</v>
      </c>
      <c r="F255" s="87">
        <f t="shared" si="45"/>
        <v>0</v>
      </c>
      <c r="G255" s="87">
        <f t="shared" si="45"/>
        <v>0</v>
      </c>
      <c r="H255" s="87">
        <f t="shared" si="46"/>
        <v>0</v>
      </c>
      <c r="I255" s="87">
        <f t="shared" si="47"/>
        <v>0</v>
      </c>
      <c r="J255" s="87">
        <f t="shared" si="48"/>
        <v>0</v>
      </c>
      <c r="K255" s="87">
        <f t="shared" si="49"/>
        <v>0</v>
      </c>
      <c r="L255" s="87">
        <f t="shared" si="50"/>
        <v>0</v>
      </c>
      <c r="M255" s="87">
        <f t="shared" ca="1" si="51"/>
        <v>1.3307420245958001E-2</v>
      </c>
      <c r="N255" s="87">
        <f t="shared" ca="1" si="52"/>
        <v>0</v>
      </c>
      <c r="O255" s="110">
        <f t="shared" ca="1" si="53"/>
        <v>0</v>
      </c>
      <c r="P255" s="87">
        <f t="shared" ca="1" si="54"/>
        <v>0</v>
      </c>
      <c r="Q255" s="87">
        <f t="shared" ca="1" si="55"/>
        <v>0</v>
      </c>
      <c r="R255" s="28">
        <f t="shared" ca="1" si="43"/>
        <v>-1.3307420245958001E-2</v>
      </c>
    </row>
    <row r="256" spans="1:18">
      <c r="A256" s="85"/>
      <c r="B256" s="85"/>
      <c r="C256" s="85"/>
      <c r="D256" s="86">
        <f t="shared" si="44"/>
        <v>0</v>
      </c>
      <c r="E256" s="86">
        <f t="shared" si="44"/>
        <v>0</v>
      </c>
      <c r="F256" s="87">
        <f t="shared" si="45"/>
        <v>0</v>
      </c>
      <c r="G256" s="87">
        <f t="shared" si="45"/>
        <v>0</v>
      </c>
      <c r="H256" s="87">
        <f t="shared" si="46"/>
        <v>0</v>
      </c>
      <c r="I256" s="87">
        <f t="shared" si="47"/>
        <v>0</v>
      </c>
      <c r="J256" s="87">
        <f t="shared" si="48"/>
        <v>0</v>
      </c>
      <c r="K256" s="87">
        <f t="shared" si="49"/>
        <v>0</v>
      </c>
      <c r="L256" s="87">
        <f t="shared" si="50"/>
        <v>0</v>
      </c>
      <c r="M256" s="87">
        <f t="shared" ca="1" si="51"/>
        <v>1.3307420245958001E-2</v>
      </c>
      <c r="N256" s="87">
        <f t="shared" ca="1" si="52"/>
        <v>0</v>
      </c>
      <c r="O256" s="110">
        <f t="shared" ca="1" si="53"/>
        <v>0</v>
      </c>
      <c r="P256" s="87">
        <f t="shared" ca="1" si="54"/>
        <v>0</v>
      </c>
      <c r="Q256" s="87">
        <f t="shared" ca="1" si="55"/>
        <v>0</v>
      </c>
      <c r="R256" s="28">
        <f t="shared" ca="1" si="43"/>
        <v>-1.3307420245958001E-2</v>
      </c>
    </row>
    <row r="257" spans="1:18">
      <c r="A257" s="85"/>
      <c r="B257" s="85"/>
      <c r="C257" s="85"/>
      <c r="D257" s="86">
        <f t="shared" si="44"/>
        <v>0</v>
      </c>
      <c r="E257" s="86">
        <f t="shared" si="44"/>
        <v>0</v>
      </c>
      <c r="F257" s="87">
        <f t="shared" si="45"/>
        <v>0</v>
      </c>
      <c r="G257" s="87">
        <f t="shared" si="45"/>
        <v>0</v>
      </c>
      <c r="H257" s="87">
        <f t="shared" si="46"/>
        <v>0</v>
      </c>
      <c r="I257" s="87">
        <f t="shared" si="47"/>
        <v>0</v>
      </c>
      <c r="J257" s="87">
        <f t="shared" si="48"/>
        <v>0</v>
      </c>
      <c r="K257" s="87">
        <f t="shared" si="49"/>
        <v>0</v>
      </c>
      <c r="L257" s="87">
        <f t="shared" si="50"/>
        <v>0</v>
      </c>
      <c r="M257" s="87">
        <f t="shared" ca="1" si="51"/>
        <v>1.3307420245958001E-2</v>
      </c>
      <c r="N257" s="87">
        <f t="shared" ca="1" si="52"/>
        <v>0</v>
      </c>
      <c r="O257" s="110">
        <f t="shared" ca="1" si="53"/>
        <v>0</v>
      </c>
      <c r="P257" s="87">
        <f t="shared" ca="1" si="54"/>
        <v>0</v>
      </c>
      <c r="Q257" s="87">
        <f t="shared" ca="1" si="55"/>
        <v>0</v>
      </c>
      <c r="R257" s="28">
        <f t="shared" ca="1" si="43"/>
        <v>-1.3307420245958001E-2</v>
      </c>
    </row>
    <row r="258" spans="1:18">
      <c r="A258" s="85"/>
      <c r="B258" s="85"/>
      <c r="C258" s="85"/>
      <c r="D258" s="86">
        <f t="shared" si="44"/>
        <v>0</v>
      </c>
      <c r="E258" s="86">
        <f t="shared" si="44"/>
        <v>0</v>
      </c>
      <c r="F258" s="87">
        <f t="shared" si="45"/>
        <v>0</v>
      </c>
      <c r="G258" s="87">
        <f t="shared" si="45"/>
        <v>0</v>
      </c>
      <c r="H258" s="87">
        <f t="shared" si="46"/>
        <v>0</v>
      </c>
      <c r="I258" s="87">
        <f t="shared" si="47"/>
        <v>0</v>
      </c>
      <c r="J258" s="87">
        <f t="shared" si="48"/>
        <v>0</v>
      </c>
      <c r="K258" s="87">
        <f t="shared" si="49"/>
        <v>0</v>
      </c>
      <c r="L258" s="87">
        <f t="shared" si="50"/>
        <v>0</v>
      </c>
      <c r="M258" s="87">
        <f t="shared" ca="1" si="51"/>
        <v>1.3307420245958001E-2</v>
      </c>
      <c r="N258" s="87">
        <f t="shared" ca="1" si="52"/>
        <v>0</v>
      </c>
      <c r="O258" s="110">
        <f t="shared" ca="1" si="53"/>
        <v>0</v>
      </c>
      <c r="P258" s="87">
        <f t="shared" ca="1" si="54"/>
        <v>0</v>
      </c>
      <c r="Q258" s="87">
        <f t="shared" ca="1" si="55"/>
        <v>0</v>
      </c>
      <c r="R258" s="28">
        <f t="shared" ca="1" si="43"/>
        <v>-1.3307420245958001E-2</v>
      </c>
    </row>
    <row r="259" spans="1:18">
      <c r="A259" s="85"/>
      <c r="B259" s="85"/>
      <c r="C259" s="85"/>
      <c r="D259" s="86">
        <f t="shared" si="44"/>
        <v>0</v>
      </c>
      <c r="E259" s="86">
        <f t="shared" si="44"/>
        <v>0</v>
      </c>
      <c r="F259" s="87">
        <f t="shared" si="45"/>
        <v>0</v>
      </c>
      <c r="G259" s="87">
        <f t="shared" si="45"/>
        <v>0</v>
      </c>
      <c r="H259" s="87">
        <f t="shared" si="46"/>
        <v>0</v>
      </c>
      <c r="I259" s="87">
        <f t="shared" si="47"/>
        <v>0</v>
      </c>
      <c r="J259" s="87">
        <f t="shared" si="48"/>
        <v>0</v>
      </c>
      <c r="K259" s="87">
        <f t="shared" si="49"/>
        <v>0</v>
      </c>
      <c r="L259" s="87">
        <f t="shared" si="50"/>
        <v>0</v>
      </c>
      <c r="M259" s="87">
        <f t="shared" ca="1" si="51"/>
        <v>1.3307420245958001E-2</v>
      </c>
      <c r="N259" s="87">
        <f t="shared" ca="1" si="52"/>
        <v>0</v>
      </c>
      <c r="O259" s="110">
        <f t="shared" ca="1" si="53"/>
        <v>0</v>
      </c>
      <c r="P259" s="87">
        <f t="shared" ca="1" si="54"/>
        <v>0</v>
      </c>
      <c r="Q259" s="87">
        <f t="shared" ca="1" si="55"/>
        <v>0</v>
      </c>
      <c r="R259" s="28">
        <f t="shared" ca="1" si="43"/>
        <v>-1.3307420245958001E-2</v>
      </c>
    </row>
    <row r="260" spans="1:18">
      <c r="A260" s="85"/>
      <c r="B260" s="85"/>
      <c r="C260" s="85"/>
      <c r="D260" s="86">
        <f t="shared" si="44"/>
        <v>0</v>
      </c>
      <c r="E260" s="86">
        <f t="shared" si="44"/>
        <v>0</v>
      </c>
      <c r="F260" s="87">
        <f t="shared" si="45"/>
        <v>0</v>
      </c>
      <c r="G260" s="87">
        <f t="shared" si="45"/>
        <v>0</v>
      </c>
      <c r="H260" s="87">
        <f t="shared" si="46"/>
        <v>0</v>
      </c>
      <c r="I260" s="87">
        <f t="shared" si="47"/>
        <v>0</v>
      </c>
      <c r="J260" s="87">
        <f t="shared" si="48"/>
        <v>0</v>
      </c>
      <c r="K260" s="87">
        <f t="shared" si="49"/>
        <v>0</v>
      </c>
      <c r="L260" s="87">
        <f t="shared" si="50"/>
        <v>0</v>
      </c>
      <c r="M260" s="87">
        <f t="shared" ca="1" si="51"/>
        <v>1.3307420245958001E-2</v>
      </c>
      <c r="N260" s="87">
        <f t="shared" ca="1" si="52"/>
        <v>0</v>
      </c>
      <c r="O260" s="110">
        <f t="shared" ca="1" si="53"/>
        <v>0</v>
      </c>
      <c r="P260" s="87">
        <f t="shared" ca="1" si="54"/>
        <v>0</v>
      </c>
      <c r="Q260" s="87">
        <f t="shared" ca="1" si="55"/>
        <v>0</v>
      </c>
      <c r="R260" s="28">
        <f t="shared" ca="1" si="43"/>
        <v>-1.3307420245958001E-2</v>
      </c>
    </row>
    <row r="261" spans="1:18">
      <c r="A261" s="85"/>
      <c r="B261" s="85"/>
      <c r="C261" s="85"/>
      <c r="D261" s="86">
        <f t="shared" si="44"/>
        <v>0</v>
      </c>
      <c r="E261" s="86">
        <f t="shared" si="44"/>
        <v>0</v>
      </c>
      <c r="F261" s="87">
        <f t="shared" si="45"/>
        <v>0</v>
      </c>
      <c r="G261" s="87">
        <f t="shared" si="45"/>
        <v>0</v>
      </c>
      <c r="H261" s="87">
        <f t="shared" si="46"/>
        <v>0</v>
      </c>
      <c r="I261" s="87">
        <f t="shared" si="47"/>
        <v>0</v>
      </c>
      <c r="J261" s="87">
        <f t="shared" si="48"/>
        <v>0</v>
      </c>
      <c r="K261" s="87">
        <f t="shared" si="49"/>
        <v>0</v>
      </c>
      <c r="L261" s="87">
        <f t="shared" si="50"/>
        <v>0</v>
      </c>
      <c r="M261" s="87">
        <f t="shared" ca="1" si="51"/>
        <v>1.3307420245958001E-2</v>
      </c>
      <c r="N261" s="87">
        <f t="shared" ca="1" si="52"/>
        <v>0</v>
      </c>
      <c r="O261" s="110">
        <f t="shared" ca="1" si="53"/>
        <v>0</v>
      </c>
      <c r="P261" s="87">
        <f t="shared" ca="1" si="54"/>
        <v>0</v>
      </c>
      <c r="Q261" s="87">
        <f t="shared" ca="1" si="55"/>
        <v>0</v>
      </c>
      <c r="R261" s="28">
        <f t="shared" ca="1" si="43"/>
        <v>-1.3307420245958001E-2</v>
      </c>
    </row>
    <row r="262" spans="1:18">
      <c r="A262" s="85"/>
      <c r="B262" s="85"/>
      <c r="C262" s="85"/>
      <c r="D262" s="86">
        <f t="shared" si="44"/>
        <v>0</v>
      </c>
      <c r="E262" s="86">
        <f t="shared" si="44"/>
        <v>0</v>
      </c>
      <c r="F262" s="87">
        <f t="shared" si="45"/>
        <v>0</v>
      </c>
      <c r="G262" s="87">
        <f t="shared" si="45"/>
        <v>0</v>
      </c>
      <c r="H262" s="87">
        <f t="shared" si="46"/>
        <v>0</v>
      </c>
      <c r="I262" s="87">
        <f t="shared" si="47"/>
        <v>0</v>
      </c>
      <c r="J262" s="87">
        <f t="shared" si="48"/>
        <v>0</v>
      </c>
      <c r="K262" s="87">
        <f t="shared" si="49"/>
        <v>0</v>
      </c>
      <c r="L262" s="87">
        <f t="shared" si="50"/>
        <v>0</v>
      </c>
      <c r="M262" s="87">
        <f t="shared" ca="1" si="51"/>
        <v>1.3307420245958001E-2</v>
      </c>
      <c r="N262" s="87">
        <f t="shared" ca="1" si="52"/>
        <v>0</v>
      </c>
      <c r="O262" s="110">
        <f t="shared" ca="1" si="53"/>
        <v>0</v>
      </c>
      <c r="P262" s="87">
        <f t="shared" ca="1" si="54"/>
        <v>0</v>
      </c>
      <c r="Q262" s="87">
        <f t="shared" ca="1" si="55"/>
        <v>0</v>
      </c>
      <c r="R262" s="28">
        <f t="shared" ca="1" si="43"/>
        <v>-1.3307420245958001E-2</v>
      </c>
    </row>
    <row r="263" spans="1:18">
      <c r="A263" s="85"/>
      <c r="B263" s="85"/>
      <c r="C263" s="85"/>
      <c r="D263" s="86">
        <f t="shared" si="44"/>
        <v>0</v>
      </c>
      <c r="E263" s="86">
        <f t="shared" si="44"/>
        <v>0</v>
      </c>
      <c r="F263" s="87">
        <f t="shared" si="45"/>
        <v>0</v>
      </c>
      <c r="G263" s="87">
        <f t="shared" si="45"/>
        <v>0</v>
      </c>
      <c r="H263" s="87">
        <f t="shared" si="46"/>
        <v>0</v>
      </c>
      <c r="I263" s="87">
        <f t="shared" si="47"/>
        <v>0</v>
      </c>
      <c r="J263" s="87">
        <f t="shared" si="48"/>
        <v>0</v>
      </c>
      <c r="K263" s="87">
        <f t="shared" si="49"/>
        <v>0</v>
      </c>
      <c r="L263" s="87">
        <f t="shared" si="50"/>
        <v>0</v>
      </c>
      <c r="M263" s="87">
        <f t="shared" ca="1" si="51"/>
        <v>1.3307420245958001E-2</v>
      </c>
      <c r="N263" s="87">
        <f t="shared" ca="1" si="52"/>
        <v>0</v>
      </c>
      <c r="O263" s="110">
        <f t="shared" ca="1" si="53"/>
        <v>0</v>
      </c>
      <c r="P263" s="87">
        <f t="shared" ca="1" si="54"/>
        <v>0</v>
      </c>
      <c r="Q263" s="87">
        <f t="shared" ca="1" si="55"/>
        <v>0</v>
      </c>
      <c r="R263" s="28">
        <f t="shared" ca="1" si="43"/>
        <v>-1.3307420245958001E-2</v>
      </c>
    </row>
    <row r="264" spans="1:18">
      <c r="A264" s="85"/>
      <c r="B264" s="85"/>
      <c r="C264" s="85"/>
      <c r="D264" s="86">
        <f t="shared" si="44"/>
        <v>0</v>
      </c>
      <c r="E264" s="86">
        <f t="shared" si="44"/>
        <v>0</v>
      </c>
      <c r="F264" s="87">
        <f t="shared" si="45"/>
        <v>0</v>
      </c>
      <c r="G264" s="87">
        <f t="shared" si="45"/>
        <v>0</v>
      </c>
      <c r="H264" s="87">
        <f t="shared" si="46"/>
        <v>0</v>
      </c>
      <c r="I264" s="87">
        <f t="shared" si="47"/>
        <v>0</v>
      </c>
      <c r="J264" s="87">
        <f t="shared" si="48"/>
        <v>0</v>
      </c>
      <c r="K264" s="87">
        <f t="shared" si="49"/>
        <v>0</v>
      </c>
      <c r="L264" s="87">
        <f t="shared" si="50"/>
        <v>0</v>
      </c>
      <c r="M264" s="87">
        <f t="shared" ca="1" si="51"/>
        <v>1.3307420245958001E-2</v>
      </c>
      <c r="N264" s="87">
        <f t="shared" ca="1" si="52"/>
        <v>0</v>
      </c>
      <c r="O264" s="110">
        <f t="shared" ca="1" si="53"/>
        <v>0</v>
      </c>
      <c r="P264" s="87">
        <f t="shared" ca="1" si="54"/>
        <v>0</v>
      </c>
      <c r="Q264" s="87">
        <f t="shared" ca="1" si="55"/>
        <v>0</v>
      </c>
      <c r="R264" s="28">
        <f t="shared" ca="1" si="43"/>
        <v>-1.3307420245958001E-2</v>
      </c>
    </row>
    <row r="265" spans="1:18">
      <c r="A265" s="85"/>
      <c r="B265" s="85"/>
      <c r="C265" s="85"/>
      <c r="D265" s="86">
        <f t="shared" si="44"/>
        <v>0</v>
      </c>
      <c r="E265" s="86">
        <f t="shared" si="44"/>
        <v>0</v>
      </c>
      <c r="F265" s="87">
        <f t="shared" si="45"/>
        <v>0</v>
      </c>
      <c r="G265" s="87">
        <f t="shared" si="45"/>
        <v>0</v>
      </c>
      <c r="H265" s="87">
        <f t="shared" si="46"/>
        <v>0</v>
      </c>
      <c r="I265" s="87">
        <f t="shared" si="47"/>
        <v>0</v>
      </c>
      <c r="J265" s="87">
        <f t="shared" si="48"/>
        <v>0</v>
      </c>
      <c r="K265" s="87">
        <f t="shared" si="49"/>
        <v>0</v>
      </c>
      <c r="L265" s="87">
        <f t="shared" si="50"/>
        <v>0</v>
      </c>
      <c r="M265" s="87">
        <f t="shared" ca="1" si="51"/>
        <v>1.3307420245958001E-2</v>
      </c>
      <c r="N265" s="87">
        <f t="shared" ca="1" si="52"/>
        <v>0</v>
      </c>
      <c r="O265" s="110">
        <f t="shared" ca="1" si="53"/>
        <v>0</v>
      </c>
      <c r="P265" s="87">
        <f t="shared" ca="1" si="54"/>
        <v>0</v>
      </c>
      <c r="Q265" s="87">
        <f t="shared" ca="1" si="55"/>
        <v>0</v>
      </c>
      <c r="R265" s="28">
        <f t="shared" ca="1" si="43"/>
        <v>-1.3307420245958001E-2</v>
      </c>
    </row>
    <row r="266" spans="1:18">
      <c r="A266" s="85"/>
      <c r="B266" s="85"/>
      <c r="C266" s="85"/>
      <c r="D266" s="86">
        <f t="shared" si="44"/>
        <v>0</v>
      </c>
      <c r="E266" s="86">
        <f t="shared" si="44"/>
        <v>0</v>
      </c>
      <c r="F266" s="87">
        <f t="shared" si="45"/>
        <v>0</v>
      </c>
      <c r="G266" s="87">
        <f t="shared" si="45"/>
        <v>0</v>
      </c>
      <c r="H266" s="87">
        <f t="shared" si="46"/>
        <v>0</v>
      </c>
      <c r="I266" s="87">
        <f t="shared" si="47"/>
        <v>0</v>
      </c>
      <c r="J266" s="87">
        <f t="shared" si="48"/>
        <v>0</v>
      </c>
      <c r="K266" s="87">
        <f t="shared" si="49"/>
        <v>0</v>
      </c>
      <c r="L266" s="87">
        <f t="shared" si="50"/>
        <v>0</v>
      </c>
      <c r="M266" s="87">
        <f t="shared" ca="1" si="51"/>
        <v>1.3307420245958001E-2</v>
      </c>
      <c r="N266" s="87">
        <f t="shared" ca="1" si="52"/>
        <v>0</v>
      </c>
      <c r="O266" s="110">
        <f t="shared" ca="1" si="53"/>
        <v>0</v>
      </c>
      <c r="P266" s="87">
        <f t="shared" ca="1" si="54"/>
        <v>0</v>
      </c>
      <c r="Q266" s="87">
        <f t="shared" ca="1" si="55"/>
        <v>0</v>
      </c>
      <c r="R266" s="28">
        <f t="shared" ca="1" si="43"/>
        <v>-1.3307420245958001E-2</v>
      </c>
    </row>
    <row r="267" spans="1:18">
      <c r="A267" s="85"/>
      <c r="B267" s="85"/>
      <c r="C267" s="85"/>
      <c r="D267" s="86">
        <f t="shared" si="44"/>
        <v>0</v>
      </c>
      <c r="E267" s="86">
        <f t="shared" si="44"/>
        <v>0</v>
      </c>
      <c r="F267" s="87">
        <f t="shared" si="45"/>
        <v>0</v>
      </c>
      <c r="G267" s="87">
        <f t="shared" si="45"/>
        <v>0</v>
      </c>
      <c r="H267" s="87">
        <f t="shared" si="46"/>
        <v>0</v>
      </c>
      <c r="I267" s="87">
        <f t="shared" si="47"/>
        <v>0</v>
      </c>
      <c r="J267" s="87">
        <f t="shared" si="48"/>
        <v>0</v>
      </c>
      <c r="K267" s="87">
        <f t="shared" si="49"/>
        <v>0</v>
      </c>
      <c r="L267" s="87">
        <f t="shared" si="50"/>
        <v>0</v>
      </c>
      <c r="M267" s="87">
        <f t="shared" ca="1" si="51"/>
        <v>1.3307420245958001E-2</v>
      </c>
      <c r="N267" s="87">
        <f t="shared" ca="1" si="52"/>
        <v>0</v>
      </c>
      <c r="O267" s="110">
        <f t="shared" ca="1" si="53"/>
        <v>0</v>
      </c>
      <c r="P267" s="87">
        <f t="shared" ca="1" si="54"/>
        <v>0</v>
      </c>
      <c r="Q267" s="87">
        <f t="shared" ca="1" si="55"/>
        <v>0</v>
      </c>
      <c r="R267" s="28">
        <f t="shared" ca="1" si="43"/>
        <v>-1.3307420245958001E-2</v>
      </c>
    </row>
    <row r="268" spans="1:18">
      <c r="A268" s="85"/>
      <c r="B268" s="85"/>
      <c r="C268" s="85"/>
      <c r="D268" s="86">
        <f t="shared" si="44"/>
        <v>0</v>
      </c>
      <c r="E268" s="86">
        <f t="shared" si="44"/>
        <v>0</v>
      </c>
      <c r="F268" s="87">
        <f t="shared" si="45"/>
        <v>0</v>
      </c>
      <c r="G268" s="87">
        <f t="shared" si="45"/>
        <v>0</v>
      </c>
      <c r="H268" s="87">
        <f t="shared" si="46"/>
        <v>0</v>
      </c>
      <c r="I268" s="87">
        <f t="shared" si="47"/>
        <v>0</v>
      </c>
      <c r="J268" s="87">
        <f t="shared" si="48"/>
        <v>0</v>
      </c>
      <c r="K268" s="87">
        <f t="shared" si="49"/>
        <v>0</v>
      </c>
      <c r="L268" s="87">
        <f t="shared" si="50"/>
        <v>0</v>
      </c>
      <c r="M268" s="87">
        <f t="shared" ca="1" si="51"/>
        <v>1.3307420245958001E-2</v>
      </c>
      <c r="N268" s="87">
        <f t="shared" ca="1" si="52"/>
        <v>0</v>
      </c>
      <c r="O268" s="110">
        <f t="shared" ca="1" si="53"/>
        <v>0</v>
      </c>
      <c r="P268" s="87">
        <f t="shared" ca="1" si="54"/>
        <v>0</v>
      </c>
      <c r="Q268" s="87">
        <f t="shared" ca="1" si="55"/>
        <v>0</v>
      </c>
      <c r="R268" s="28">
        <f t="shared" ca="1" si="43"/>
        <v>-1.3307420245958001E-2</v>
      </c>
    </row>
    <row r="269" spans="1:18">
      <c r="A269" s="85"/>
      <c r="B269" s="85"/>
      <c r="C269" s="85"/>
      <c r="D269" s="86">
        <f t="shared" si="44"/>
        <v>0</v>
      </c>
      <c r="E269" s="86">
        <f t="shared" si="44"/>
        <v>0</v>
      </c>
      <c r="F269" s="87">
        <f t="shared" si="45"/>
        <v>0</v>
      </c>
      <c r="G269" s="87">
        <f t="shared" si="45"/>
        <v>0</v>
      </c>
      <c r="H269" s="87">
        <f t="shared" si="46"/>
        <v>0</v>
      </c>
      <c r="I269" s="87">
        <f t="shared" si="47"/>
        <v>0</v>
      </c>
      <c r="J269" s="87">
        <f t="shared" si="48"/>
        <v>0</v>
      </c>
      <c r="K269" s="87">
        <f t="shared" si="49"/>
        <v>0</v>
      </c>
      <c r="L269" s="87">
        <f t="shared" si="50"/>
        <v>0</v>
      </c>
      <c r="M269" s="87">
        <f t="shared" ca="1" si="51"/>
        <v>1.3307420245958001E-2</v>
      </c>
      <c r="N269" s="87">
        <f t="shared" ca="1" si="52"/>
        <v>0</v>
      </c>
      <c r="O269" s="110">
        <f t="shared" ca="1" si="53"/>
        <v>0</v>
      </c>
      <c r="P269" s="87">
        <f t="shared" ca="1" si="54"/>
        <v>0</v>
      </c>
      <c r="Q269" s="87">
        <f t="shared" ca="1" si="55"/>
        <v>0</v>
      </c>
      <c r="R269" s="28">
        <f t="shared" ca="1" si="43"/>
        <v>-1.3307420245958001E-2</v>
      </c>
    </row>
    <row r="270" spans="1:18">
      <c r="A270" s="85"/>
      <c r="B270" s="85"/>
      <c r="C270" s="85"/>
      <c r="D270" s="86">
        <f t="shared" si="44"/>
        <v>0</v>
      </c>
      <c r="E270" s="86">
        <f t="shared" si="44"/>
        <v>0</v>
      </c>
      <c r="F270" s="87">
        <f t="shared" si="45"/>
        <v>0</v>
      </c>
      <c r="G270" s="87">
        <f t="shared" si="45"/>
        <v>0</v>
      </c>
      <c r="H270" s="87">
        <f t="shared" si="46"/>
        <v>0</v>
      </c>
      <c r="I270" s="87">
        <f t="shared" si="47"/>
        <v>0</v>
      </c>
      <c r="J270" s="87">
        <f t="shared" si="48"/>
        <v>0</v>
      </c>
      <c r="K270" s="87">
        <f t="shared" si="49"/>
        <v>0</v>
      </c>
      <c r="L270" s="87">
        <f t="shared" si="50"/>
        <v>0</v>
      </c>
      <c r="M270" s="87">
        <f t="shared" ca="1" si="51"/>
        <v>1.3307420245958001E-2</v>
      </c>
      <c r="N270" s="87">
        <f t="shared" ca="1" si="52"/>
        <v>0</v>
      </c>
      <c r="O270" s="110">
        <f t="shared" ca="1" si="53"/>
        <v>0</v>
      </c>
      <c r="P270" s="87">
        <f t="shared" ca="1" si="54"/>
        <v>0</v>
      </c>
      <c r="Q270" s="87">
        <f t="shared" ca="1" si="55"/>
        <v>0</v>
      </c>
      <c r="R270" s="28">
        <f t="shared" ca="1" si="43"/>
        <v>-1.3307420245958001E-2</v>
      </c>
    </row>
    <row r="271" spans="1:18">
      <c r="A271" s="85"/>
      <c r="B271" s="85"/>
      <c r="C271" s="85"/>
      <c r="D271" s="86">
        <f t="shared" si="44"/>
        <v>0</v>
      </c>
      <c r="E271" s="86">
        <f t="shared" si="44"/>
        <v>0</v>
      </c>
      <c r="F271" s="87">
        <f t="shared" si="45"/>
        <v>0</v>
      </c>
      <c r="G271" s="87">
        <f t="shared" si="45"/>
        <v>0</v>
      </c>
      <c r="H271" s="87">
        <f t="shared" si="46"/>
        <v>0</v>
      </c>
      <c r="I271" s="87">
        <f t="shared" si="47"/>
        <v>0</v>
      </c>
      <c r="J271" s="87">
        <f t="shared" si="48"/>
        <v>0</v>
      </c>
      <c r="K271" s="87">
        <f t="shared" si="49"/>
        <v>0</v>
      </c>
      <c r="L271" s="87">
        <f t="shared" si="50"/>
        <v>0</v>
      </c>
      <c r="M271" s="87">
        <f t="shared" ca="1" si="51"/>
        <v>1.3307420245958001E-2</v>
      </c>
      <c r="N271" s="87">
        <f t="shared" ca="1" si="52"/>
        <v>0</v>
      </c>
      <c r="O271" s="110">
        <f t="shared" ca="1" si="53"/>
        <v>0</v>
      </c>
      <c r="P271" s="87">
        <f t="shared" ca="1" si="54"/>
        <v>0</v>
      </c>
      <c r="Q271" s="87">
        <f t="shared" ca="1" si="55"/>
        <v>0</v>
      </c>
      <c r="R271" s="28">
        <f t="shared" ca="1" si="43"/>
        <v>-1.3307420245958001E-2</v>
      </c>
    </row>
    <row r="272" spans="1:18">
      <c r="A272" s="85"/>
      <c r="B272" s="85"/>
      <c r="C272" s="85"/>
      <c r="D272" s="86">
        <f t="shared" si="44"/>
        <v>0</v>
      </c>
      <c r="E272" s="86">
        <f t="shared" si="44"/>
        <v>0</v>
      </c>
      <c r="F272" s="87">
        <f t="shared" si="45"/>
        <v>0</v>
      </c>
      <c r="G272" s="87">
        <f t="shared" si="45"/>
        <v>0</v>
      </c>
      <c r="H272" s="87">
        <f t="shared" si="46"/>
        <v>0</v>
      </c>
      <c r="I272" s="87">
        <f t="shared" si="47"/>
        <v>0</v>
      </c>
      <c r="J272" s="87">
        <f t="shared" si="48"/>
        <v>0</v>
      </c>
      <c r="K272" s="87">
        <f t="shared" si="49"/>
        <v>0</v>
      </c>
      <c r="L272" s="87">
        <f t="shared" si="50"/>
        <v>0</v>
      </c>
      <c r="M272" s="87">
        <f t="shared" ca="1" si="51"/>
        <v>1.3307420245958001E-2</v>
      </c>
      <c r="N272" s="87">
        <f t="shared" ca="1" si="52"/>
        <v>0</v>
      </c>
      <c r="O272" s="110">
        <f t="shared" ca="1" si="53"/>
        <v>0</v>
      </c>
      <c r="P272" s="87">
        <f t="shared" ca="1" si="54"/>
        <v>0</v>
      </c>
      <c r="Q272" s="87">
        <f t="shared" ca="1" si="55"/>
        <v>0</v>
      </c>
      <c r="R272" s="28">
        <f t="shared" ref="R272:R337" ca="1" si="56">+E272-M272</f>
        <v>-1.3307420245958001E-2</v>
      </c>
    </row>
    <row r="273" spans="1:18">
      <c r="A273" s="85"/>
      <c r="B273" s="85"/>
      <c r="C273" s="85"/>
      <c r="D273" s="86">
        <f t="shared" ref="D273:E336" si="57">A273/A$18</f>
        <v>0</v>
      </c>
      <c r="E273" s="86">
        <f t="shared" si="57"/>
        <v>0</v>
      </c>
      <c r="F273" s="87">
        <f t="shared" ref="F273:G336" si="58">$C273*D273</f>
        <v>0</v>
      </c>
      <c r="G273" s="87">
        <f t="shared" si="58"/>
        <v>0</v>
      </c>
      <c r="H273" s="87">
        <f t="shared" ref="H273:H336" si="59">C273*D273*D273</f>
        <v>0</v>
      </c>
      <c r="I273" s="87">
        <f t="shared" ref="I273:I336" si="60">C273*D273*D273*D273</f>
        <v>0</v>
      </c>
      <c r="J273" s="87">
        <f t="shared" ref="J273:J336" si="61">C273*D273*D273*D273*D273</f>
        <v>0</v>
      </c>
      <c r="K273" s="87">
        <f t="shared" ref="K273:K336" si="62">C273*E273*D273</f>
        <v>0</v>
      </c>
      <c r="L273" s="87">
        <f t="shared" ref="L273:L336" si="63">C273*E273*D273*D273</f>
        <v>0</v>
      </c>
      <c r="M273" s="87">
        <f t="shared" ref="M273:M337" ca="1" si="64">+E$4+E$5*D273+E$6*D273^2</f>
        <v>1.3307420245958001E-2</v>
      </c>
      <c r="N273" s="87">
        <f t="shared" ref="N273:N336" ca="1" si="65">C273*(M273-E273)^2</f>
        <v>0</v>
      </c>
      <c r="O273" s="110">
        <f t="shared" ref="O273:O336" ca="1" si="66">(C273*O$1-O$2*F273+O$3*H273)^2</f>
        <v>0</v>
      </c>
      <c r="P273" s="87">
        <f t="shared" ref="P273:P336" ca="1" si="67">(-C273*O$2+O$4*F273-O$5*H273)^2</f>
        <v>0</v>
      </c>
      <c r="Q273" s="87">
        <f t="shared" ref="Q273:Q336" ca="1" si="68">+(C273*O$3-F273*O$5+H273*O$6)^2</f>
        <v>0</v>
      </c>
      <c r="R273" s="28">
        <f t="shared" ca="1" si="56"/>
        <v>-1.3307420245958001E-2</v>
      </c>
    </row>
    <row r="274" spans="1:18">
      <c r="A274" s="85"/>
      <c r="B274" s="85"/>
      <c r="C274" s="85"/>
      <c r="D274" s="86">
        <f t="shared" si="57"/>
        <v>0</v>
      </c>
      <c r="E274" s="86">
        <f t="shared" si="57"/>
        <v>0</v>
      </c>
      <c r="F274" s="87">
        <f t="shared" si="58"/>
        <v>0</v>
      </c>
      <c r="G274" s="87">
        <f t="shared" si="58"/>
        <v>0</v>
      </c>
      <c r="H274" s="87">
        <f t="shared" si="59"/>
        <v>0</v>
      </c>
      <c r="I274" s="87">
        <f t="shared" si="60"/>
        <v>0</v>
      </c>
      <c r="J274" s="87">
        <f t="shared" si="61"/>
        <v>0</v>
      </c>
      <c r="K274" s="87">
        <f t="shared" si="62"/>
        <v>0</v>
      </c>
      <c r="L274" s="87">
        <f t="shared" si="63"/>
        <v>0</v>
      </c>
      <c r="M274" s="87">
        <f t="shared" ca="1" si="64"/>
        <v>1.3307420245958001E-2</v>
      </c>
      <c r="N274" s="87">
        <f t="shared" ca="1" si="65"/>
        <v>0</v>
      </c>
      <c r="O274" s="110">
        <f t="shared" ca="1" si="66"/>
        <v>0</v>
      </c>
      <c r="P274" s="87">
        <f t="shared" ca="1" si="67"/>
        <v>0</v>
      </c>
      <c r="Q274" s="87">
        <f t="shared" ca="1" si="68"/>
        <v>0</v>
      </c>
      <c r="R274" s="28">
        <f t="shared" ca="1" si="56"/>
        <v>-1.3307420245958001E-2</v>
      </c>
    </row>
    <row r="275" spans="1:18">
      <c r="A275" s="85"/>
      <c r="B275" s="85"/>
      <c r="C275" s="85"/>
      <c r="D275" s="86">
        <f t="shared" si="57"/>
        <v>0</v>
      </c>
      <c r="E275" s="86">
        <f t="shared" si="57"/>
        <v>0</v>
      </c>
      <c r="F275" s="87">
        <f t="shared" si="58"/>
        <v>0</v>
      </c>
      <c r="G275" s="87">
        <f t="shared" si="58"/>
        <v>0</v>
      </c>
      <c r="H275" s="87">
        <f t="shared" si="59"/>
        <v>0</v>
      </c>
      <c r="I275" s="87">
        <f t="shared" si="60"/>
        <v>0</v>
      </c>
      <c r="J275" s="87">
        <f t="shared" si="61"/>
        <v>0</v>
      </c>
      <c r="K275" s="87">
        <f t="shared" si="62"/>
        <v>0</v>
      </c>
      <c r="L275" s="87">
        <f t="shared" si="63"/>
        <v>0</v>
      </c>
      <c r="M275" s="87">
        <f t="shared" ca="1" si="64"/>
        <v>1.3307420245958001E-2</v>
      </c>
      <c r="N275" s="87">
        <f t="shared" ca="1" si="65"/>
        <v>0</v>
      </c>
      <c r="O275" s="110">
        <f t="shared" ca="1" si="66"/>
        <v>0</v>
      </c>
      <c r="P275" s="87">
        <f t="shared" ca="1" si="67"/>
        <v>0</v>
      </c>
      <c r="Q275" s="87">
        <f t="shared" ca="1" si="68"/>
        <v>0</v>
      </c>
      <c r="R275" s="28">
        <f t="shared" ca="1" si="56"/>
        <v>-1.3307420245958001E-2</v>
      </c>
    </row>
    <row r="276" spans="1:18">
      <c r="A276" s="85"/>
      <c r="B276" s="85"/>
      <c r="C276" s="85"/>
      <c r="D276" s="86">
        <f t="shared" si="57"/>
        <v>0</v>
      </c>
      <c r="E276" s="86">
        <f t="shared" si="57"/>
        <v>0</v>
      </c>
      <c r="F276" s="87">
        <f t="shared" si="58"/>
        <v>0</v>
      </c>
      <c r="G276" s="87">
        <f t="shared" si="58"/>
        <v>0</v>
      </c>
      <c r="H276" s="87">
        <f t="shared" si="59"/>
        <v>0</v>
      </c>
      <c r="I276" s="87">
        <f t="shared" si="60"/>
        <v>0</v>
      </c>
      <c r="J276" s="87">
        <f t="shared" si="61"/>
        <v>0</v>
      </c>
      <c r="K276" s="87">
        <f t="shared" si="62"/>
        <v>0</v>
      </c>
      <c r="L276" s="87">
        <f t="shared" si="63"/>
        <v>0</v>
      </c>
      <c r="M276" s="87">
        <f t="shared" ca="1" si="64"/>
        <v>1.3307420245958001E-2</v>
      </c>
      <c r="N276" s="87">
        <f t="shared" ca="1" si="65"/>
        <v>0</v>
      </c>
      <c r="O276" s="110">
        <f t="shared" ca="1" si="66"/>
        <v>0</v>
      </c>
      <c r="P276" s="87">
        <f t="shared" ca="1" si="67"/>
        <v>0</v>
      </c>
      <c r="Q276" s="87">
        <f t="shared" ca="1" si="68"/>
        <v>0</v>
      </c>
      <c r="R276" s="28">
        <f t="shared" ca="1" si="56"/>
        <v>-1.3307420245958001E-2</v>
      </c>
    </row>
    <row r="277" spans="1:18">
      <c r="A277" s="85"/>
      <c r="B277" s="85"/>
      <c r="C277" s="85"/>
      <c r="D277" s="86">
        <f t="shared" si="57"/>
        <v>0</v>
      </c>
      <c r="E277" s="86">
        <f t="shared" si="57"/>
        <v>0</v>
      </c>
      <c r="F277" s="87">
        <f t="shared" si="58"/>
        <v>0</v>
      </c>
      <c r="G277" s="87">
        <f t="shared" si="58"/>
        <v>0</v>
      </c>
      <c r="H277" s="87">
        <f t="shared" si="59"/>
        <v>0</v>
      </c>
      <c r="I277" s="87">
        <f t="shared" si="60"/>
        <v>0</v>
      </c>
      <c r="J277" s="87">
        <f t="shared" si="61"/>
        <v>0</v>
      </c>
      <c r="K277" s="87">
        <f t="shared" si="62"/>
        <v>0</v>
      </c>
      <c r="L277" s="87">
        <f t="shared" si="63"/>
        <v>0</v>
      </c>
      <c r="M277" s="87">
        <f t="shared" ca="1" si="64"/>
        <v>1.3307420245958001E-2</v>
      </c>
      <c r="N277" s="87">
        <f t="shared" ca="1" si="65"/>
        <v>0</v>
      </c>
      <c r="O277" s="110">
        <f t="shared" ca="1" si="66"/>
        <v>0</v>
      </c>
      <c r="P277" s="87">
        <f t="shared" ca="1" si="67"/>
        <v>0</v>
      </c>
      <c r="Q277" s="87">
        <f t="shared" ca="1" si="68"/>
        <v>0</v>
      </c>
      <c r="R277" s="28">
        <f t="shared" ca="1" si="56"/>
        <v>-1.3307420245958001E-2</v>
      </c>
    </row>
    <row r="278" spans="1:18">
      <c r="A278" s="85"/>
      <c r="B278" s="85"/>
      <c r="C278" s="85"/>
      <c r="D278" s="86">
        <f t="shared" si="57"/>
        <v>0</v>
      </c>
      <c r="E278" s="86">
        <f t="shared" si="57"/>
        <v>0</v>
      </c>
      <c r="F278" s="87">
        <f t="shared" si="58"/>
        <v>0</v>
      </c>
      <c r="G278" s="87">
        <f t="shared" si="58"/>
        <v>0</v>
      </c>
      <c r="H278" s="87">
        <f t="shared" si="59"/>
        <v>0</v>
      </c>
      <c r="I278" s="87">
        <f t="shared" si="60"/>
        <v>0</v>
      </c>
      <c r="J278" s="87">
        <f t="shared" si="61"/>
        <v>0</v>
      </c>
      <c r="K278" s="87">
        <f t="shared" si="62"/>
        <v>0</v>
      </c>
      <c r="L278" s="87">
        <f t="shared" si="63"/>
        <v>0</v>
      </c>
      <c r="M278" s="87">
        <f t="shared" ca="1" si="64"/>
        <v>1.3307420245958001E-2</v>
      </c>
      <c r="N278" s="87">
        <f t="shared" ca="1" si="65"/>
        <v>0</v>
      </c>
      <c r="O278" s="110">
        <f t="shared" ca="1" si="66"/>
        <v>0</v>
      </c>
      <c r="P278" s="87">
        <f t="shared" ca="1" si="67"/>
        <v>0</v>
      </c>
      <c r="Q278" s="87">
        <f t="shared" ca="1" si="68"/>
        <v>0</v>
      </c>
      <c r="R278" s="28">
        <f t="shared" ca="1" si="56"/>
        <v>-1.3307420245958001E-2</v>
      </c>
    </row>
    <row r="279" spans="1:18">
      <c r="A279" s="85"/>
      <c r="B279" s="85"/>
      <c r="C279" s="85"/>
      <c r="D279" s="86">
        <f t="shared" si="57"/>
        <v>0</v>
      </c>
      <c r="E279" s="86">
        <f t="shared" si="57"/>
        <v>0</v>
      </c>
      <c r="F279" s="87">
        <f t="shared" si="58"/>
        <v>0</v>
      </c>
      <c r="G279" s="87">
        <f t="shared" si="58"/>
        <v>0</v>
      </c>
      <c r="H279" s="87">
        <f t="shared" si="59"/>
        <v>0</v>
      </c>
      <c r="I279" s="87">
        <f t="shared" si="60"/>
        <v>0</v>
      </c>
      <c r="J279" s="87">
        <f t="shared" si="61"/>
        <v>0</v>
      </c>
      <c r="K279" s="87">
        <f t="shared" si="62"/>
        <v>0</v>
      </c>
      <c r="L279" s="87">
        <f t="shared" si="63"/>
        <v>0</v>
      </c>
      <c r="M279" s="87">
        <f t="shared" ca="1" si="64"/>
        <v>1.3307420245958001E-2</v>
      </c>
      <c r="N279" s="87">
        <f t="shared" ca="1" si="65"/>
        <v>0</v>
      </c>
      <c r="O279" s="110">
        <f t="shared" ca="1" si="66"/>
        <v>0</v>
      </c>
      <c r="P279" s="87">
        <f t="shared" ca="1" si="67"/>
        <v>0</v>
      </c>
      <c r="Q279" s="87">
        <f t="shared" ca="1" si="68"/>
        <v>0</v>
      </c>
      <c r="R279" s="28">
        <f t="shared" ca="1" si="56"/>
        <v>-1.3307420245958001E-2</v>
      </c>
    </row>
    <row r="280" spans="1:18">
      <c r="A280" s="85"/>
      <c r="B280" s="85"/>
      <c r="C280" s="85"/>
      <c r="D280" s="86">
        <f t="shared" si="57"/>
        <v>0</v>
      </c>
      <c r="E280" s="86">
        <f t="shared" si="57"/>
        <v>0</v>
      </c>
      <c r="F280" s="87">
        <f t="shared" si="58"/>
        <v>0</v>
      </c>
      <c r="G280" s="87">
        <f t="shared" si="58"/>
        <v>0</v>
      </c>
      <c r="H280" s="87">
        <f t="shared" si="59"/>
        <v>0</v>
      </c>
      <c r="I280" s="87">
        <f t="shared" si="60"/>
        <v>0</v>
      </c>
      <c r="J280" s="87">
        <f t="shared" si="61"/>
        <v>0</v>
      </c>
      <c r="K280" s="87">
        <f t="shared" si="62"/>
        <v>0</v>
      </c>
      <c r="L280" s="87">
        <f t="shared" si="63"/>
        <v>0</v>
      </c>
      <c r="M280" s="87">
        <f t="shared" ca="1" si="64"/>
        <v>1.3307420245958001E-2</v>
      </c>
      <c r="N280" s="87">
        <f t="shared" ca="1" si="65"/>
        <v>0</v>
      </c>
      <c r="O280" s="110">
        <f t="shared" ca="1" si="66"/>
        <v>0</v>
      </c>
      <c r="P280" s="87">
        <f t="shared" ca="1" si="67"/>
        <v>0</v>
      </c>
      <c r="Q280" s="87">
        <f t="shared" ca="1" si="68"/>
        <v>0</v>
      </c>
      <c r="R280" s="28">
        <f t="shared" ca="1" si="56"/>
        <v>-1.3307420245958001E-2</v>
      </c>
    </row>
    <row r="281" spans="1:18">
      <c r="A281" s="85"/>
      <c r="B281" s="85"/>
      <c r="C281" s="85"/>
      <c r="D281" s="86">
        <f t="shared" si="57"/>
        <v>0</v>
      </c>
      <c r="E281" s="86">
        <f t="shared" si="57"/>
        <v>0</v>
      </c>
      <c r="F281" s="87">
        <f t="shared" si="58"/>
        <v>0</v>
      </c>
      <c r="G281" s="87">
        <f t="shared" si="58"/>
        <v>0</v>
      </c>
      <c r="H281" s="87">
        <f t="shared" si="59"/>
        <v>0</v>
      </c>
      <c r="I281" s="87">
        <f t="shared" si="60"/>
        <v>0</v>
      </c>
      <c r="J281" s="87">
        <f t="shared" si="61"/>
        <v>0</v>
      </c>
      <c r="K281" s="87">
        <f t="shared" si="62"/>
        <v>0</v>
      </c>
      <c r="L281" s="87">
        <f t="shared" si="63"/>
        <v>0</v>
      </c>
      <c r="M281" s="87">
        <f t="shared" ca="1" si="64"/>
        <v>1.3307420245958001E-2</v>
      </c>
      <c r="N281" s="87">
        <f t="shared" ca="1" si="65"/>
        <v>0</v>
      </c>
      <c r="O281" s="110">
        <f t="shared" ca="1" si="66"/>
        <v>0</v>
      </c>
      <c r="P281" s="87">
        <f t="shared" ca="1" si="67"/>
        <v>0</v>
      </c>
      <c r="Q281" s="87">
        <f t="shared" ca="1" si="68"/>
        <v>0</v>
      </c>
      <c r="R281" s="28">
        <f t="shared" ca="1" si="56"/>
        <v>-1.3307420245958001E-2</v>
      </c>
    </row>
    <row r="282" spans="1:18">
      <c r="A282" s="85"/>
      <c r="B282" s="85"/>
      <c r="C282" s="85"/>
      <c r="D282" s="86">
        <f t="shared" si="57"/>
        <v>0</v>
      </c>
      <c r="E282" s="86">
        <f t="shared" si="57"/>
        <v>0</v>
      </c>
      <c r="F282" s="87">
        <f t="shared" si="58"/>
        <v>0</v>
      </c>
      <c r="G282" s="87">
        <f t="shared" si="58"/>
        <v>0</v>
      </c>
      <c r="H282" s="87">
        <f t="shared" si="59"/>
        <v>0</v>
      </c>
      <c r="I282" s="87">
        <f t="shared" si="60"/>
        <v>0</v>
      </c>
      <c r="J282" s="87">
        <f t="shared" si="61"/>
        <v>0</v>
      </c>
      <c r="K282" s="87">
        <f t="shared" si="62"/>
        <v>0</v>
      </c>
      <c r="L282" s="87">
        <f t="shared" si="63"/>
        <v>0</v>
      </c>
      <c r="M282" s="87">
        <f t="shared" ca="1" si="64"/>
        <v>1.3307420245958001E-2</v>
      </c>
      <c r="N282" s="87">
        <f t="shared" ca="1" si="65"/>
        <v>0</v>
      </c>
      <c r="O282" s="110">
        <f t="shared" ca="1" si="66"/>
        <v>0</v>
      </c>
      <c r="P282" s="87">
        <f t="shared" ca="1" si="67"/>
        <v>0</v>
      </c>
      <c r="Q282" s="87">
        <f t="shared" ca="1" si="68"/>
        <v>0</v>
      </c>
      <c r="R282" s="28">
        <f t="shared" ca="1" si="56"/>
        <v>-1.3307420245958001E-2</v>
      </c>
    </row>
    <row r="283" spans="1:18">
      <c r="A283" s="85"/>
      <c r="B283" s="85"/>
      <c r="C283" s="85"/>
      <c r="D283" s="86">
        <f t="shared" si="57"/>
        <v>0</v>
      </c>
      <c r="E283" s="86">
        <f t="shared" si="57"/>
        <v>0</v>
      </c>
      <c r="F283" s="87">
        <f t="shared" si="58"/>
        <v>0</v>
      </c>
      <c r="G283" s="87">
        <f t="shared" si="58"/>
        <v>0</v>
      </c>
      <c r="H283" s="87">
        <f t="shared" si="59"/>
        <v>0</v>
      </c>
      <c r="I283" s="87">
        <f t="shared" si="60"/>
        <v>0</v>
      </c>
      <c r="J283" s="87">
        <f t="shared" si="61"/>
        <v>0</v>
      </c>
      <c r="K283" s="87">
        <f t="shared" si="62"/>
        <v>0</v>
      </c>
      <c r="L283" s="87">
        <f t="shared" si="63"/>
        <v>0</v>
      </c>
      <c r="M283" s="87">
        <f t="shared" ca="1" si="64"/>
        <v>1.3307420245958001E-2</v>
      </c>
      <c r="N283" s="87">
        <f t="shared" ca="1" si="65"/>
        <v>0</v>
      </c>
      <c r="O283" s="110">
        <f t="shared" ca="1" si="66"/>
        <v>0</v>
      </c>
      <c r="P283" s="87">
        <f t="shared" ca="1" si="67"/>
        <v>0</v>
      </c>
      <c r="Q283" s="87">
        <f t="shared" ca="1" si="68"/>
        <v>0</v>
      </c>
      <c r="R283" s="28">
        <f t="shared" ca="1" si="56"/>
        <v>-1.3307420245958001E-2</v>
      </c>
    </row>
    <row r="284" spans="1:18">
      <c r="A284" s="85"/>
      <c r="B284" s="85"/>
      <c r="C284" s="85"/>
      <c r="D284" s="86">
        <f t="shared" si="57"/>
        <v>0</v>
      </c>
      <c r="E284" s="86">
        <f t="shared" si="57"/>
        <v>0</v>
      </c>
      <c r="F284" s="87">
        <f t="shared" si="58"/>
        <v>0</v>
      </c>
      <c r="G284" s="87">
        <f t="shared" si="58"/>
        <v>0</v>
      </c>
      <c r="H284" s="87">
        <f t="shared" si="59"/>
        <v>0</v>
      </c>
      <c r="I284" s="87">
        <f t="shared" si="60"/>
        <v>0</v>
      </c>
      <c r="J284" s="87">
        <f t="shared" si="61"/>
        <v>0</v>
      </c>
      <c r="K284" s="87">
        <f t="shared" si="62"/>
        <v>0</v>
      </c>
      <c r="L284" s="87">
        <f t="shared" si="63"/>
        <v>0</v>
      </c>
      <c r="M284" s="87">
        <f t="shared" ca="1" si="64"/>
        <v>1.3307420245958001E-2</v>
      </c>
      <c r="N284" s="87">
        <f t="shared" ca="1" si="65"/>
        <v>0</v>
      </c>
      <c r="O284" s="110">
        <f t="shared" ca="1" si="66"/>
        <v>0</v>
      </c>
      <c r="P284" s="87">
        <f t="shared" ca="1" si="67"/>
        <v>0</v>
      </c>
      <c r="Q284" s="87">
        <f t="shared" ca="1" si="68"/>
        <v>0</v>
      </c>
      <c r="R284" s="28">
        <f t="shared" ca="1" si="56"/>
        <v>-1.3307420245958001E-2</v>
      </c>
    </row>
    <row r="285" spans="1:18">
      <c r="A285" s="85"/>
      <c r="B285" s="85"/>
      <c r="C285" s="85"/>
      <c r="D285" s="86">
        <f t="shared" si="57"/>
        <v>0</v>
      </c>
      <c r="E285" s="86">
        <f t="shared" si="57"/>
        <v>0</v>
      </c>
      <c r="F285" s="87">
        <f t="shared" si="58"/>
        <v>0</v>
      </c>
      <c r="G285" s="87">
        <f t="shared" si="58"/>
        <v>0</v>
      </c>
      <c r="H285" s="87">
        <f t="shared" si="59"/>
        <v>0</v>
      </c>
      <c r="I285" s="87">
        <f t="shared" si="60"/>
        <v>0</v>
      </c>
      <c r="J285" s="87">
        <f t="shared" si="61"/>
        <v>0</v>
      </c>
      <c r="K285" s="87">
        <f t="shared" si="62"/>
        <v>0</v>
      </c>
      <c r="L285" s="87">
        <f t="shared" si="63"/>
        <v>0</v>
      </c>
      <c r="M285" s="87">
        <f t="shared" ca="1" si="64"/>
        <v>1.3307420245958001E-2</v>
      </c>
      <c r="N285" s="87">
        <f t="shared" ca="1" si="65"/>
        <v>0</v>
      </c>
      <c r="O285" s="110">
        <f t="shared" ca="1" si="66"/>
        <v>0</v>
      </c>
      <c r="P285" s="87">
        <f t="shared" ca="1" si="67"/>
        <v>0</v>
      </c>
      <c r="Q285" s="87">
        <f t="shared" ca="1" si="68"/>
        <v>0</v>
      </c>
      <c r="R285" s="28">
        <f t="shared" ca="1" si="56"/>
        <v>-1.3307420245958001E-2</v>
      </c>
    </row>
    <row r="286" spans="1:18">
      <c r="A286" s="85"/>
      <c r="B286" s="85"/>
      <c r="C286" s="85"/>
      <c r="D286" s="86">
        <f t="shared" si="57"/>
        <v>0</v>
      </c>
      <c r="E286" s="86">
        <f t="shared" si="57"/>
        <v>0</v>
      </c>
      <c r="F286" s="87">
        <f t="shared" si="58"/>
        <v>0</v>
      </c>
      <c r="G286" s="87">
        <f t="shared" si="58"/>
        <v>0</v>
      </c>
      <c r="H286" s="87">
        <f t="shared" si="59"/>
        <v>0</v>
      </c>
      <c r="I286" s="87">
        <f t="shared" si="60"/>
        <v>0</v>
      </c>
      <c r="J286" s="87">
        <f t="shared" si="61"/>
        <v>0</v>
      </c>
      <c r="K286" s="87">
        <f t="shared" si="62"/>
        <v>0</v>
      </c>
      <c r="L286" s="87">
        <f t="shared" si="63"/>
        <v>0</v>
      </c>
      <c r="M286" s="87">
        <f t="shared" ca="1" si="64"/>
        <v>1.3307420245958001E-2</v>
      </c>
      <c r="N286" s="87">
        <f t="shared" ca="1" si="65"/>
        <v>0</v>
      </c>
      <c r="O286" s="110">
        <f t="shared" ca="1" si="66"/>
        <v>0</v>
      </c>
      <c r="P286" s="87">
        <f t="shared" ca="1" si="67"/>
        <v>0</v>
      </c>
      <c r="Q286" s="87">
        <f t="shared" ca="1" si="68"/>
        <v>0</v>
      </c>
      <c r="R286" s="28">
        <f t="shared" ca="1" si="56"/>
        <v>-1.3307420245958001E-2</v>
      </c>
    </row>
    <row r="287" spans="1:18">
      <c r="A287" s="85"/>
      <c r="B287" s="85"/>
      <c r="C287" s="85"/>
      <c r="D287" s="86">
        <f t="shared" si="57"/>
        <v>0</v>
      </c>
      <c r="E287" s="86">
        <f t="shared" si="57"/>
        <v>0</v>
      </c>
      <c r="F287" s="87">
        <f t="shared" si="58"/>
        <v>0</v>
      </c>
      <c r="G287" s="87">
        <f t="shared" si="58"/>
        <v>0</v>
      </c>
      <c r="H287" s="87">
        <f t="shared" si="59"/>
        <v>0</v>
      </c>
      <c r="I287" s="87">
        <f t="shared" si="60"/>
        <v>0</v>
      </c>
      <c r="J287" s="87">
        <f t="shared" si="61"/>
        <v>0</v>
      </c>
      <c r="K287" s="87">
        <f t="shared" si="62"/>
        <v>0</v>
      </c>
      <c r="L287" s="87">
        <f t="shared" si="63"/>
        <v>0</v>
      </c>
      <c r="M287" s="87">
        <f t="shared" ca="1" si="64"/>
        <v>1.3307420245958001E-2</v>
      </c>
      <c r="N287" s="87">
        <f t="shared" ca="1" si="65"/>
        <v>0</v>
      </c>
      <c r="O287" s="110">
        <f t="shared" ca="1" si="66"/>
        <v>0</v>
      </c>
      <c r="P287" s="87">
        <f t="shared" ca="1" si="67"/>
        <v>0</v>
      </c>
      <c r="Q287" s="87">
        <f t="shared" ca="1" si="68"/>
        <v>0</v>
      </c>
      <c r="R287" s="28">
        <f t="shared" ca="1" si="56"/>
        <v>-1.3307420245958001E-2</v>
      </c>
    </row>
    <row r="288" spans="1:18">
      <c r="A288" s="85"/>
      <c r="B288" s="85"/>
      <c r="C288" s="85"/>
      <c r="D288" s="86">
        <f t="shared" si="57"/>
        <v>0</v>
      </c>
      <c r="E288" s="86">
        <f t="shared" si="57"/>
        <v>0</v>
      </c>
      <c r="F288" s="87">
        <f t="shared" si="58"/>
        <v>0</v>
      </c>
      <c r="G288" s="87">
        <f t="shared" si="58"/>
        <v>0</v>
      </c>
      <c r="H288" s="87">
        <f t="shared" si="59"/>
        <v>0</v>
      </c>
      <c r="I288" s="87">
        <f t="shared" si="60"/>
        <v>0</v>
      </c>
      <c r="J288" s="87">
        <f t="shared" si="61"/>
        <v>0</v>
      </c>
      <c r="K288" s="87">
        <f t="shared" si="62"/>
        <v>0</v>
      </c>
      <c r="L288" s="87">
        <f t="shared" si="63"/>
        <v>0</v>
      </c>
      <c r="M288" s="87">
        <f t="shared" ca="1" si="64"/>
        <v>1.3307420245958001E-2</v>
      </c>
      <c r="N288" s="87">
        <f t="shared" ca="1" si="65"/>
        <v>0</v>
      </c>
      <c r="O288" s="110">
        <f t="shared" ca="1" si="66"/>
        <v>0</v>
      </c>
      <c r="P288" s="87">
        <f t="shared" ca="1" si="67"/>
        <v>0</v>
      </c>
      <c r="Q288" s="87">
        <f t="shared" ca="1" si="68"/>
        <v>0</v>
      </c>
      <c r="R288" s="28">
        <f t="shared" ca="1" si="56"/>
        <v>-1.3307420245958001E-2</v>
      </c>
    </row>
    <row r="289" spans="1:18">
      <c r="A289" s="85"/>
      <c r="B289" s="85"/>
      <c r="C289" s="85"/>
      <c r="D289" s="86">
        <f t="shared" si="57"/>
        <v>0</v>
      </c>
      <c r="E289" s="86">
        <f t="shared" si="57"/>
        <v>0</v>
      </c>
      <c r="F289" s="87">
        <f t="shared" si="58"/>
        <v>0</v>
      </c>
      <c r="G289" s="87">
        <f t="shared" si="58"/>
        <v>0</v>
      </c>
      <c r="H289" s="87">
        <f t="shared" si="59"/>
        <v>0</v>
      </c>
      <c r="I289" s="87">
        <f t="shared" si="60"/>
        <v>0</v>
      </c>
      <c r="J289" s="87">
        <f t="shared" si="61"/>
        <v>0</v>
      </c>
      <c r="K289" s="87">
        <f t="shared" si="62"/>
        <v>0</v>
      </c>
      <c r="L289" s="87">
        <f t="shared" si="63"/>
        <v>0</v>
      </c>
      <c r="M289" s="87">
        <f t="shared" ca="1" si="64"/>
        <v>1.3307420245958001E-2</v>
      </c>
      <c r="N289" s="87">
        <f t="shared" ca="1" si="65"/>
        <v>0</v>
      </c>
      <c r="O289" s="110">
        <f t="shared" ca="1" si="66"/>
        <v>0</v>
      </c>
      <c r="P289" s="87">
        <f t="shared" ca="1" si="67"/>
        <v>0</v>
      </c>
      <c r="Q289" s="87">
        <f t="shared" ca="1" si="68"/>
        <v>0</v>
      </c>
      <c r="R289" s="28">
        <f t="shared" ca="1" si="56"/>
        <v>-1.3307420245958001E-2</v>
      </c>
    </row>
    <row r="290" spans="1:18">
      <c r="A290" s="85"/>
      <c r="B290" s="85"/>
      <c r="C290" s="85"/>
      <c r="D290" s="86">
        <f t="shared" si="57"/>
        <v>0</v>
      </c>
      <c r="E290" s="86">
        <f t="shared" si="57"/>
        <v>0</v>
      </c>
      <c r="F290" s="87">
        <f t="shared" si="58"/>
        <v>0</v>
      </c>
      <c r="G290" s="87">
        <f t="shared" si="58"/>
        <v>0</v>
      </c>
      <c r="H290" s="87">
        <f t="shared" si="59"/>
        <v>0</v>
      </c>
      <c r="I290" s="87">
        <f t="shared" si="60"/>
        <v>0</v>
      </c>
      <c r="J290" s="87">
        <f t="shared" si="61"/>
        <v>0</v>
      </c>
      <c r="K290" s="87">
        <f t="shared" si="62"/>
        <v>0</v>
      </c>
      <c r="L290" s="87">
        <f t="shared" si="63"/>
        <v>0</v>
      </c>
      <c r="M290" s="87">
        <f t="shared" ca="1" si="64"/>
        <v>1.3307420245958001E-2</v>
      </c>
      <c r="N290" s="87">
        <f t="shared" ca="1" si="65"/>
        <v>0</v>
      </c>
      <c r="O290" s="110">
        <f t="shared" ca="1" si="66"/>
        <v>0</v>
      </c>
      <c r="P290" s="87">
        <f t="shared" ca="1" si="67"/>
        <v>0</v>
      </c>
      <c r="Q290" s="87">
        <f t="shared" ca="1" si="68"/>
        <v>0</v>
      </c>
      <c r="R290" s="28">
        <f t="shared" ca="1" si="56"/>
        <v>-1.3307420245958001E-2</v>
      </c>
    </row>
    <row r="291" spans="1:18">
      <c r="A291" s="85"/>
      <c r="B291" s="85"/>
      <c r="C291" s="85"/>
      <c r="D291" s="86">
        <f t="shared" si="57"/>
        <v>0</v>
      </c>
      <c r="E291" s="86">
        <f t="shared" si="57"/>
        <v>0</v>
      </c>
      <c r="F291" s="87">
        <f t="shared" si="58"/>
        <v>0</v>
      </c>
      <c r="G291" s="87">
        <f t="shared" si="58"/>
        <v>0</v>
      </c>
      <c r="H291" s="87">
        <f t="shared" si="59"/>
        <v>0</v>
      </c>
      <c r="I291" s="87">
        <f t="shared" si="60"/>
        <v>0</v>
      </c>
      <c r="J291" s="87">
        <f t="shared" si="61"/>
        <v>0</v>
      </c>
      <c r="K291" s="87">
        <f t="shared" si="62"/>
        <v>0</v>
      </c>
      <c r="L291" s="87">
        <f t="shared" si="63"/>
        <v>0</v>
      </c>
      <c r="M291" s="87">
        <f t="shared" ca="1" si="64"/>
        <v>1.3307420245958001E-2</v>
      </c>
      <c r="N291" s="87">
        <f t="shared" ca="1" si="65"/>
        <v>0</v>
      </c>
      <c r="O291" s="110">
        <f t="shared" ca="1" si="66"/>
        <v>0</v>
      </c>
      <c r="P291" s="87">
        <f t="shared" ca="1" si="67"/>
        <v>0</v>
      </c>
      <c r="Q291" s="87">
        <f t="shared" ca="1" si="68"/>
        <v>0</v>
      </c>
      <c r="R291" s="28">
        <f t="shared" ca="1" si="56"/>
        <v>-1.3307420245958001E-2</v>
      </c>
    </row>
    <row r="292" spans="1:18">
      <c r="A292" s="85"/>
      <c r="B292" s="85"/>
      <c r="C292" s="85"/>
      <c r="D292" s="86">
        <f t="shared" si="57"/>
        <v>0</v>
      </c>
      <c r="E292" s="86">
        <f t="shared" si="57"/>
        <v>0</v>
      </c>
      <c r="F292" s="87">
        <f t="shared" si="58"/>
        <v>0</v>
      </c>
      <c r="G292" s="87">
        <f t="shared" si="58"/>
        <v>0</v>
      </c>
      <c r="H292" s="87">
        <f t="shared" si="59"/>
        <v>0</v>
      </c>
      <c r="I292" s="87">
        <f t="shared" si="60"/>
        <v>0</v>
      </c>
      <c r="J292" s="87">
        <f t="shared" si="61"/>
        <v>0</v>
      </c>
      <c r="K292" s="87">
        <f t="shared" si="62"/>
        <v>0</v>
      </c>
      <c r="L292" s="87">
        <f t="shared" si="63"/>
        <v>0</v>
      </c>
      <c r="M292" s="87">
        <f t="shared" ca="1" si="64"/>
        <v>1.3307420245958001E-2</v>
      </c>
      <c r="N292" s="87">
        <f t="shared" ca="1" si="65"/>
        <v>0</v>
      </c>
      <c r="O292" s="110">
        <f t="shared" ca="1" si="66"/>
        <v>0</v>
      </c>
      <c r="P292" s="87">
        <f t="shared" ca="1" si="67"/>
        <v>0</v>
      </c>
      <c r="Q292" s="87">
        <f t="shared" ca="1" si="68"/>
        <v>0</v>
      </c>
      <c r="R292" s="28">
        <f t="shared" ca="1" si="56"/>
        <v>-1.3307420245958001E-2</v>
      </c>
    </row>
    <row r="293" spans="1:18">
      <c r="A293" s="85"/>
      <c r="B293" s="85"/>
      <c r="C293" s="85"/>
      <c r="D293" s="86">
        <f t="shared" si="57"/>
        <v>0</v>
      </c>
      <c r="E293" s="86">
        <f t="shared" si="57"/>
        <v>0</v>
      </c>
      <c r="F293" s="87">
        <f t="shared" si="58"/>
        <v>0</v>
      </c>
      <c r="G293" s="87">
        <f t="shared" si="58"/>
        <v>0</v>
      </c>
      <c r="H293" s="87">
        <f t="shared" si="59"/>
        <v>0</v>
      </c>
      <c r="I293" s="87">
        <f t="shared" si="60"/>
        <v>0</v>
      </c>
      <c r="J293" s="87">
        <f t="shared" si="61"/>
        <v>0</v>
      </c>
      <c r="K293" s="87">
        <f t="shared" si="62"/>
        <v>0</v>
      </c>
      <c r="L293" s="87">
        <f t="shared" si="63"/>
        <v>0</v>
      </c>
      <c r="M293" s="87">
        <f t="shared" ca="1" si="64"/>
        <v>1.3307420245958001E-2</v>
      </c>
      <c r="N293" s="87">
        <f t="shared" ca="1" si="65"/>
        <v>0</v>
      </c>
      <c r="O293" s="110">
        <f t="shared" ca="1" si="66"/>
        <v>0</v>
      </c>
      <c r="P293" s="87">
        <f t="shared" ca="1" si="67"/>
        <v>0</v>
      </c>
      <c r="Q293" s="87">
        <f t="shared" ca="1" si="68"/>
        <v>0</v>
      </c>
      <c r="R293" s="28">
        <f t="shared" ca="1" si="56"/>
        <v>-1.3307420245958001E-2</v>
      </c>
    </row>
    <row r="294" spans="1:18">
      <c r="A294" s="85"/>
      <c r="B294" s="85"/>
      <c r="C294" s="85"/>
      <c r="D294" s="86">
        <f t="shared" si="57"/>
        <v>0</v>
      </c>
      <c r="E294" s="86">
        <f t="shared" si="57"/>
        <v>0</v>
      </c>
      <c r="F294" s="87">
        <f t="shared" si="58"/>
        <v>0</v>
      </c>
      <c r="G294" s="87">
        <f t="shared" si="58"/>
        <v>0</v>
      </c>
      <c r="H294" s="87">
        <f t="shared" si="59"/>
        <v>0</v>
      </c>
      <c r="I294" s="87">
        <f t="shared" si="60"/>
        <v>0</v>
      </c>
      <c r="J294" s="87">
        <f t="shared" si="61"/>
        <v>0</v>
      </c>
      <c r="K294" s="87">
        <f t="shared" si="62"/>
        <v>0</v>
      </c>
      <c r="L294" s="87">
        <f t="shared" si="63"/>
        <v>0</v>
      </c>
      <c r="M294" s="87">
        <f t="shared" ca="1" si="64"/>
        <v>1.3307420245958001E-2</v>
      </c>
      <c r="N294" s="87">
        <f t="shared" ca="1" si="65"/>
        <v>0</v>
      </c>
      <c r="O294" s="110">
        <f t="shared" ca="1" si="66"/>
        <v>0</v>
      </c>
      <c r="P294" s="87">
        <f t="shared" ca="1" si="67"/>
        <v>0</v>
      </c>
      <c r="Q294" s="87">
        <f t="shared" ca="1" si="68"/>
        <v>0</v>
      </c>
      <c r="R294" s="28">
        <f t="shared" ca="1" si="56"/>
        <v>-1.3307420245958001E-2</v>
      </c>
    </row>
    <row r="295" spans="1:18">
      <c r="A295" s="85"/>
      <c r="B295" s="85"/>
      <c r="C295" s="85"/>
      <c r="D295" s="86">
        <f t="shared" si="57"/>
        <v>0</v>
      </c>
      <c r="E295" s="86">
        <f t="shared" si="57"/>
        <v>0</v>
      </c>
      <c r="F295" s="87">
        <f t="shared" si="58"/>
        <v>0</v>
      </c>
      <c r="G295" s="87">
        <f t="shared" si="58"/>
        <v>0</v>
      </c>
      <c r="H295" s="87">
        <f t="shared" si="59"/>
        <v>0</v>
      </c>
      <c r="I295" s="87">
        <f t="shared" si="60"/>
        <v>0</v>
      </c>
      <c r="J295" s="87">
        <f t="shared" si="61"/>
        <v>0</v>
      </c>
      <c r="K295" s="87">
        <f t="shared" si="62"/>
        <v>0</v>
      </c>
      <c r="L295" s="87">
        <f t="shared" si="63"/>
        <v>0</v>
      </c>
      <c r="M295" s="87">
        <f t="shared" ca="1" si="64"/>
        <v>1.3307420245958001E-2</v>
      </c>
      <c r="N295" s="87">
        <f t="shared" ca="1" si="65"/>
        <v>0</v>
      </c>
      <c r="O295" s="110">
        <f t="shared" ca="1" si="66"/>
        <v>0</v>
      </c>
      <c r="P295" s="87">
        <f t="shared" ca="1" si="67"/>
        <v>0</v>
      </c>
      <c r="Q295" s="87">
        <f t="shared" ca="1" si="68"/>
        <v>0</v>
      </c>
      <c r="R295" s="28">
        <f t="shared" ca="1" si="56"/>
        <v>-1.3307420245958001E-2</v>
      </c>
    </row>
    <row r="296" spans="1:18">
      <c r="A296" s="85"/>
      <c r="B296" s="85"/>
      <c r="C296" s="85"/>
      <c r="D296" s="86">
        <f t="shared" si="57"/>
        <v>0</v>
      </c>
      <c r="E296" s="86">
        <f t="shared" si="57"/>
        <v>0</v>
      </c>
      <c r="F296" s="87">
        <f t="shared" si="58"/>
        <v>0</v>
      </c>
      <c r="G296" s="87">
        <f t="shared" si="58"/>
        <v>0</v>
      </c>
      <c r="H296" s="87">
        <f t="shared" si="59"/>
        <v>0</v>
      </c>
      <c r="I296" s="87">
        <f t="shared" si="60"/>
        <v>0</v>
      </c>
      <c r="J296" s="87">
        <f t="shared" si="61"/>
        <v>0</v>
      </c>
      <c r="K296" s="87">
        <f t="shared" si="62"/>
        <v>0</v>
      </c>
      <c r="L296" s="87">
        <f t="shared" si="63"/>
        <v>0</v>
      </c>
      <c r="M296" s="87">
        <f t="shared" ca="1" si="64"/>
        <v>1.3307420245958001E-2</v>
      </c>
      <c r="N296" s="87">
        <f t="shared" ca="1" si="65"/>
        <v>0</v>
      </c>
      <c r="O296" s="110">
        <f t="shared" ca="1" si="66"/>
        <v>0</v>
      </c>
      <c r="P296" s="87">
        <f t="shared" ca="1" si="67"/>
        <v>0</v>
      </c>
      <c r="Q296" s="87">
        <f t="shared" ca="1" si="68"/>
        <v>0</v>
      </c>
      <c r="R296" s="28">
        <f t="shared" ca="1" si="56"/>
        <v>-1.3307420245958001E-2</v>
      </c>
    </row>
    <row r="297" spans="1:18">
      <c r="A297" s="85"/>
      <c r="B297" s="85"/>
      <c r="C297" s="85"/>
      <c r="D297" s="86">
        <f t="shared" si="57"/>
        <v>0</v>
      </c>
      <c r="E297" s="86">
        <f t="shared" si="57"/>
        <v>0</v>
      </c>
      <c r="F297" s="87">
        <f t="shared" si="58"/>
        <v>0</v>
      </c>
      <c r="G297" s="87">
        <f t="shared" si="58"/>
        <v>0</v>
      </c>
      <c r="H297" s="87">
        <f t="shared" si="59"/>
        <v>0</v>
      </c>
      <c r="I297" s="87">
        <f t="shared" si="60"/>
        <v>0</v>
      </c>
      <c r="J297" s="87">
        <f t="shared" si="61"/>
        <v>0</v>
      </c>
      <c r="K297" s="87">
        <f t="shared" si="62"/>
        <v>0</v>
      </c>
      <c r="L297" s="87">
        <f t="shared" si="63"/>
        <v>0</v>
      </c>
      <c r="M297" s="87">
        <f t="shared" ca="1" si="64"/>
        <v>1.3307420245958001E-2</v>
      </c>
      <c r="N297" s="87">
        <f t="shared" ca="1" si="65"/>
        <v>0</v>
      </c>
      <c r="O297" s="110">
        <f t="shared" ca="1" si="66"/>
        <v>0</v>
      </c>
      <c r="P297" s="87">
        <f t="shared" ca="1" si="67"/>
        <v>0</v>
      </c>
      <c r="Q297" s="87">
        <f t="shared" ca="1" si="68"/>
        <v>0</v>
      </c>
      <c r="R297" s="28">
        <f t="shared" ca="1" si="56"/>
        <v>-1.3307420245958001E-2</v>
      </c>
    </row>
    <row r="298" spans="1:18">
      <c r="A298" s="85"/>
      <c r="B298" s="85"/>
      <c r="C298" s="85"/>
      <c r="D298" s="86">
        <f t="shared" si="57"/>
        <v>0</v>
      </c>
      <c r="E298" s="86">
        <f t="shared" si="57"/>
        <v>0</v>
      </c>
      <c r="F298" s="87">
        <f t="shared" si="58"/>
        <v>0</v>
      </c>
      <c r="G298" s="87">
        <f t="shared" si="58"/>
        <v>0</v>
      </c>
      <c r="H298" s="87">
        <f t="shared" si="59"/>
        <v>0</v>
      </c>
      <c r="I298" s="87">
        <f t="shared" si="60"/>
        <v>0</v>
      </c>
      <c r="J298" s="87">
        <f t="shared" si="61"/>
        <v>0</v>
      </c>
      <c r="K298" s="87">
        <f t="shared" si="62"/>
        <v>0</v>
      </c>
      <c r="L298" s="87">
        <f t="shared" si="63"/>
        <v>0</v>
      </c>
      <c r="M298" s="87">
        <f t="shared" ca="1" si="64"/>
        <v>1.3307420245958001E-2</v>
      </c>
      <c r="N298" s="87">
        <f t="shared" ca="1" si="65"/>
        <v>0</v>
      </c>
      <c r="O298" s="110">
        <f t="shared" ca="1" si="66"/>
        <v>0</v>
      </c>
      <c r="P298" s="87">
        <f t="shared" ca="1" si="67"/>
        <v>0</v>
      </c>
      <c r="Q298" s="87">
        <f t="shared" ca="1" si="68"/>
        <v>0</v>
      </c>
      <c r="R298" s="28">
        <f t="shared" ca="1" si="56"/>
        <v>-1.3307420245958001E-2</v>
      </c>
    </row>
    <row r="299" spans="1:18">
      <c r="A299" s="85"/>
      <c r="B299" s="85"/>
      <c r="C299" s="85"/>
      <c r="D299" s="86">
        <f t="shared" si="57"/>
        <v>0</v>
      </c>
      <c r="E299" s="86">
        <f t="shared" si="57"/>
        <v>0</v>
      </c>
      <c r="F299" s="87">
        <f t="shared" si="58"/>
        <v>0</v>
      </c>
      <c r="G299" s="87">
        <f t="shared" si="58"/>
        <v>0</v>
      </c>
      <c r="H299" s="87">
        <f t="shared" si="59"/>
        <v>0</v>
      </c>
      <c r="I299" s="87">
        <f t="shared" si="60"/>
        <v>0</v>
      </c>
      <c r="J299" s="87">
        <f t="shared" si="61"/>
        <v>0</v>
      </c>
      <c r="K299" s="87">
        <f t="shared" si="62"/>
        <v>0</v>
      </c>
      <c r="L299" s="87">
        <f t="shared" si="63"/>
        <v>0</v>
      </c>
      <c r="M299" s="87">
        <f t="shared" ca="1" si="64"/>
        <v>1.3307420245958001E-2</v>
      </c>
      <c r="N299" s="87">
        <f t="shared" ca="1" si="65"/>
        <v>0</v>
      </c>
      <c r="O299" s="110">
        <f t="shared" ca="1" si="66"/>
        <v>0</v>
      </c>
      <c r="P299" s="87">
        <f t="shared" ca="1" si="67"/>
        <v>0</v>
      </c>
      <c r="Q299" s="87">
        <f t="shared" ca="1" si="68"/>
        <v>0</v>
      </c>
      <c r="R299" s="28">
        <f t="shared" ca="1" si="56"/>
        <v>-1.3307420245958001E-2</v>
      </c>
    </row>
    <row r="300" spans="1:18">
      <c r="A300" s="85"/>
      <c r="B300" s="85"/>
      <c r="C300" s="85"/>
      <c r="D300" s="86">
        <f t="shared" si="57"/>
        <v>0</v>
      </c>
      <c r="E300" s="86">
        <f t="shared" si="57"/>
        <v>0</v>
      </c>
      <c r="F300" s="87">
        <f t="shared" si="58"/>
        <v>0</v>
      </c>
      <c r="G300" s="87">
        <f t="shared" si="58"/>
        <v>0</v>
      </c>
      <c r="H300" s="87">
        <f t="shared" si="59"/>
        <v>0</v>
      </c>
      <c r="I300" s="87">
        <f t="shared" si="60"/>
        <v>0</v>
      </c>
      <c r="J300" s="87">
        <f t="shared" si="61"/>
        <v>0</v>
      </c>
      <c r="K300" s="87">
        <f t="shared" si="62"/>
        <v>0</v>
      </c>
      <c r="L300" s="87">
        <f t="shared" si="63"/>
        <v>0</v>
      </c>
      <c r="M300" s="87">
        <f t="shared" ca="1" si="64"/>
        <v>1.3307420245958001E-2</v>
      </c>
      <c r="N300" s="87">
        <f t="shared" ca="1" si="65"/>
        <v>0</v>
      </c>
      <c r="O300" s="110">
        <f t="shared" ca="1" si="66"/>
        <v>0</v>
      </c>
      <c r="P300" s="87">
        <f t="shared" ca="1" si="67"/>
        <v>0</v>
      </c>
      <c r="Q300" s="87">
        <f t="shared" ca="1" si="68"/>
        <v>0</v>
      </c>
      <c r="R300" s="28">
        <f t="shared" ca="1" si="56"/>
        <v>-1.3307420245958001E-2</v>
      </c>
    </row>
    <row r="301" spans="1:18">
      <c r="A301" s="85"/>
      <c r="B301" s="85"/>
      <c r="C301" s="85"/>
      <c r="D301" s="86">
        <f t="shared" si="57"/>
        <v>0</v>
      </c>
      <c r="E301" s="86">
        <f t="shared" si="57"/>
        <v>0</v>
      </c>
      <c r="F301" s="87">
        <f t="shared" si="58"/>
        <v>0</v>
      </c>
      <c r="G301" s="87">
        <f t="shared" si="58"/>
        <v>0</v>
      </c>
      <c r="H301" s="87">
        <f t="shared" si="59"/>
        <v>0</v>
      </c>
      <c r="I301" s="87">
        <f t="shared" si="60"/>
        <v>0</v>
      </c>
      <c r="J301" s="87">
        <f t="shared" si="61"/>
        <v>0</v>
      </c>
      <c r="K301" s="87">
        <f t="shared" si="62"/>
        <v>0</v>
      </c>
      <c r="L301" s="87">
        <f t="shared" si="63"/>
        <v>0</v>
      </c>
      <c r="M301" s="87">
        <f t="shared" ca="1" si="64"/>
        <v>1.3307420245958001E-2</v>
      </c>
      <c r="N301" s="87">
        <f t="shared" ca="1" si="65"/>
        <v>0</v>
      </c>
      <c r="O301" s="110">
        <f t="shared" ca="1" si="66"/>
        <v>0</v>
      </c>
      <c r="P301" s="87">
        <f t="shared" ca="1" si="67"/>
        <v>0</v>
      </c>
      <c r="Q301" s="87">
        <f t="shared" ca="1" si="68"/>
        <v>0</v>
      </c>
      <c r="R301" s="28">
        <f t="shared" ca="1" si="56"/>
        <v>-1.3307420245958001E-2</v>
      </c>
    </row>
    <row r="302" spans="1:18">
      <c r="A302" s="85"/>
      <c r="B302" s="85"/>
      <c r="C302" s="85"/>
      <c r="D302" s="86">
        <f t="shared" si="57"/>
        <v>0</v>
      </c>
      <c r="E302" s="86">
        <f t="shared" si="57"/>
        <v>0</v>
      </c>
      <c r="F302" s="87">
        <f t="shared" si="58"/>
        <v>0</v>
      </c>
      <c r="G302" s="87">
        <f t="shared" si="58"/>
        <v>0</v>
      </c>
      <c r="H302" s="87">
        <f t="shared" si="59"/>
        <v>0</v>
      </c>
      <c r="I302" s="87">
        <f t="shared" si="60"/>
        <v>0</v>
      </c>
      <c r="J302" s="87">
        <f t="shared" si="61"/>
        <v>0</v>
      </c>
      <c r="K302" s="87">
        <f t="shared" si="62"/>
        <v>0</v>
      </c>
      <c r="L302" s="87">
        <f t="shared" si="63"/>
        <v>0</v>
      </c>
      <c r="M302" s="87">
        <f t="shared" ca="1" si="64"/>
        <v>1.3307420245958001E-2</v>
      </c>
      <c r="N302" s="87">
        <f t="shared" ca="1" si="65"/>
        <v>0</v>
      </c>
      <c r="O302" s="110">
        <f t="shared" ca="1" si="66"/>
        <v>0</v>
      </c>
      <c r="P302" s="87">
        <f t="shared" ca="1" si="67"/>
        <v>0</v>
      </c>
      <c r="Q302" s="87">
        <f t="shared" ca="1" si="68"/>
        <v>0</v>
      </c>
      <c r="R302" s="28">
        <f t="shared" ca="1" si="56"/>
        <v>-1.3307420245958001E-2</v>
      </c>
    </row>
    <row r="303" spans="1:18">
      <c r="A303" s="85"/>
      <c r="B303" s="85"/>
      <c r="C303" s="85"/>
      <c r="D303" s="86">
        <f t="shared" si="57"/>
        <v>0</v>
      </c>
      <c r="E303" s="86">
        <f t="shared" si="57"/>
        <v>0</v>
      </c>
      <c r="F303" s="87">
        <f t="shared" si="58"/>
        <v>0</v>
      </c>
      <c r="G303" s="87">
        <f t="shared" si="58"/>
        <v>0</v>
      </c>
      <c r="H303" s="87">
        <f t="shared" si="59"/>
        <v>0</v>
      </c>
      <c r="I303" s="87">
        <f t="shared" si="60"/>
        <v>0</v>
      </c>
      <c r="J303" s="87">
        <f t="shared" si="61"/>
        <v>0</v>
      </c>
      <c r="K303" s="87">
        <f t="shared" si="62"/>
        <v>0</v>
      </c>
      <c r="L303" s="87">
        <f t="shared" si="63"/>
        <v>0</v>
      </c>
      <c r="M303" s="87">
        <f t="shared" ca="1" si="64"/>
        <v>1.3307420245958001E-2</v>
      </c>
      <c r="N303" s="87">
        <f t="shared" ca="1" si="65"/>
        <v>0</v>
      </c>
      <c r="O303" s="110">
        <f t="shared" ca="1" si="66"/>
        <v>0</v>
      </c>
      <c r="P303" s="87">
        <f t="shared" ca="1" si="67"/>
        <v>0</v>
      </c>
      <c r="Q303" s="87">
        <f t="shared" ca="1" si="68"/>
        <v>0</v>
      </c>
      <c r="R303" s="28">
        <f t="shared" ca="1" si="56"/>
        <v>-1.3307420245958001E-2</v>
      </c>
    </row>
    <row r="304" spans="1:18">
      <c r="A304" s="85"/>
      <c r="B304" s="85"/>
      <c r="C304" s="85"/>
      <c r="D304" s="86">
        <f t="shared" si="57"/>
        <v>0</v>
      </c>
      <c r="E304" s="86">
        <f t="shared" si="57"/>
        <v>0</v>
      </c>
      <c r="F304" s="87">
        <f t="shared" si="58"/>
        <v>0</v>
      </c>
      <c r="G304" s="87">
        <f t="shared" si="58"/>
        <v>0</v>
      </c>
      <c r="H304" s="87">
        <f t="shared" si="59"/>
        <v>0</v>
      </c>
      <c r="I304" s="87">
        <f t="shared" si="60"/>
        <v>0</v>
      </c>
      <c r="J304" s="87">
        <f t="shared" si="61"/>
        <v>0</v>
      </c>
      <c r="K304" s="87">
        <f t="shared" si="62"/>
        <v>0</v>
      </c>
      <c r="L304" s="87">
        <f t="shared" si="63"/>
        <v>0</v>
      </c>
      <c r="M304" s="87">
        <f t="shared" ca="1" si="64"/>
        <v>1.3307420245958001E-2</v>
      </c>
      <c r="N304" s="87">
        <f t="shared" ca="1" si="65"/>
        <v>0</v>
      </c>
      <c r="O304" s="110">
        <f t="shared" ca="1" si="66"/>
        <v>0</v>
      </c>
      <c r="P304" s="87">
        <f t="shared" ca="1" si="67"/>
        <v>0</v>
      </c>
      <c r="Q304" s="87">
        <f t="shared" ca="1" si="68"/>
        <v>0</v>
      </c>
      <c r="R304" s="28">
        <f t="shared" ca="1" si="56"/>
        <v>-1.3307420245958001E-2</v>
      </c>
    </row>
    <row r="305" spans="1:18">
      <c r="A305" s="85"/>
      <c r="B305" s="85"/>
      <c r="C305" s="85"/>
      <c r="D305" s="86">
        <f t="shared" si="57"/>
        <v>0</v>
      </c>
      <c r="E305" s="86">
        <f t="shared" si="57"/>
        <v>0</v>
      </c>
      <c r="F305" s="87">
        <f t="shared" si="58"/>
        <v>0</v>
      </c>
      <c r="G305" s="87">
        <f t="shared" si="58"/>
        <v>0</v>
      </c>
      <c r="H305" s="87">
        <f t="shared" si="59"/>
        <v>0</v>
      </c>
      <c r="I305" s="87">
        <f t="shared" si="60"/>
        <v>0</v>
      </c>
      <c r="J305" s="87">
        <f t="shared" si="61"/>
        <v>0</v>
      </c>
      <c r="K305" s="87">
        <f t="shared" si="62"/>
        <v>0</v>
      </c>
      <c r="L305" s="87">
        <f t="shared" si="63"/>
        <v>0</v>
      </c>
      <c r="M305" s="87">
        <f t="shared" ca="1" si="64"/>
        <v>1.3307420245958001E-2</v>
      </c>
      <c r="N305" s="87">
        <f t="shared" ca="1" si="65"/>
        <v>0</v>
      </c>
      <c r="O305" s="110">
        <f t="shared" ca="1" si="66"/>
        <v>0</v>
      </c>
      <c r="P305" s="87">
        <f t="shared" ca="1" si="67"/>
        <v>0</v>
      </c>
      <c r="Q305" s="87">
        <f t="shared" ca="1" si="68"/>
        <v>0</v>
      </c>
      <c r="R305" s="28">
        <f t="shared" ca="1" si="56"/>
        <v>-1.3307420245958001E-2</v>
      </c>
    </row>
    <row r="306" spans="1:18">
      <c r="A306" s="85"/>
      <c r="B306" s="85"/>
      <c r="C306" s="85"/>
      <c r="D306" s="86">
        <f t="shared" si="57"/>
        <v>0</v>
      </c>
      <c r="E306" s="86">
        <f t="shared" si="57"/>
        <v>0</v>
      </c>
      <c r="F306" s="87">
        <f t="shared" si="58"/>
        <v>0</v>
      </c>
      <c r="G306" s="87">
        <f t="shared" si="58"/>
        <v>0</v>
      </c>
      <c r="H306" s="87">
        <f t="shared" si="59"/>
        <v>0</v>
      </c>
      <c r="I306" s="87">
        <f t="shared" si="60"/>
        <v>0</v>
      </c>
      <c r="J306" s="87">
        <f t="shared" si="61"/>
        <v>0</v>
      </c>
      <c r="K306" s="87">
        <f t="shared" si="62"/>
        <v>0</v>
      </c>
      <c r="L306" s="87">
        <f t="shared" si="63"/>
        <v>0</v>
      </c>
      <c r="M306" s="87">
        <f t="shared" ca="1" si="64"/>
        <v>1.3307420245958001E-2</v>
      </c>
      <c r="N306" s="87">
        <f t="shared" ca="1" si="65"/>
        <v>0</v>
      </c>
      <c r="O306" s="110">
        <f t="shared" ca="1" si="66"/>
        <v>0</v>
      </c>
      <c r="P306" s="87">
        <f t="shared" ca="1" si="67"/>
        <v>0</v>
      </c>
      <c r="Q306" s="87">
        <f t="shared" ca="1" si="68"/>
        <v>0</v>
      </c>
      <c r="R306" s="28">
        <f t="shared" ca="1" si="56"/>
        <v>-1.3307420245958001E-2</v>
      </c>
    </row>
    <row r="307" spans="1:18">
      <c r="A307" s="85"/>
      <c r="B307" s="85"/>
      <c r="C307" s="85"/>
      <c r="D307" s="86">
        <f t="shared" si="57"/>
        <v>0</v>
      </c>
      <c r="E307" s="86">
        <f t="shared" si="57"/>
        <v>0</v>
      </c>
      <c r="F307" s="87">
        <f t="shared" si="58"/>
        <v>0</v>
      </c>
      <c r="G307" s="87">
        <f t="shared" si="58"/>
        <v>0</v>
      </c>
      <c r="H307" s="87">
        <f t="shared" si="59"/>
        <v>0</v>
      </c>
      <c r="I307" s="87">
        <f t="shared" si="60"/>
        <v>0</v>
      </c>
      <c r="J307" s="87">
        <f t="shared" si="61"/>
        <v>0</v>
      </c>
      <c r="K307" s="87">
        <f t="shared" si="62"/>
        <v>0</v>
      </c>
      <c r="L307" s="87">
        <f t="shared" si="63"/>
        <v>0</v>
      </c>
      <c r="M307" s="87">
        <f t="shared" ca="1" si="64"/>
        <v>1.3307420245958001E-2</v>
      </c>
      <c r="N307" s="87">
        <f t="shared" ca="1" si="65"/>
        <v>0</v>
      </c>
      <c r="O307" s="110">
        <f t="shared" ca="1" si="66"/>
        <v>0</v>
      </c>
      <c r="P307" s="87">
        <f t="shared" ca="1" si="67"/>
        <v>0</v>
      </c>
      <c r="Q307" s="87">
        <f t="shared" ca="1" si="68"/>
        <v>0</v>
      </c>
      <c r="R307" s="28">
        <f t="shared" ca="1" si="56"/>
        <v>-1.3307420245958001E-2</v>
      </c>
    </row>
    <row r="308" spans="1:18">
      <c r="A308" s="85"/>
      <c r="B308" s="85"/>
      <c r="C308" s="85"/>
      <c r="D308" s="86">
        <f t="shared" si="57"/>
        <v>0</v>
      </c>
      <c r="E308" s="86">
        <f t="shared" si="57"/>
        <v>0</v>
      </c>
      <c r="F308" s="87">
        <f t="shared" si="58"/>
        <v>0</v>
      </c>
      <c r="G308" s="87">
        <f t="shared" si="58"/>
        <v>0</v>
      </c>
      <c r="H308" s="87">
        <f t="shared" si="59"/>
        <v>0</v>
      </c>
      <c r="I308" s="87">
        <f t="shared" si="60"/>
        <v>0</v>
      </c>
      <c r="J308" s="87">
        <f t="shared" si="61"/>
        <v>0</v>
      </c>
      <c r="K308" s="87">
        <f t="shared" si="62"/>
        <v>0</v>
      </c>
      <c r="L308" s="87">
        <f t="shared" si="63"/>
        <v>0</v>
      </c>
      <c r="M308" s="87">
        <f t="shared" ca="1" si="64"/>
        <v>1.3307420245958001E-2</v>
      </c>
      <c r="N308" s="87">
        <f t="shared" ca="1" si="65"/>
        <v>0</v>
      </c>
      <c r="O308" s="110">
        <f t="shared" ca="1" si="66"/>
        <v>0</v>
      </c>
      <c r="P308" s="87">
        <f t="shared" ca="1" si="67"/>
        <v>0</v>
      </c>
      <c r="Q308" s="87">
        <f t="shared" ca="1" si="68"/>
        <v>0</v>
      </c>
      <c r="R308" s="28">
        <f t="shared" ca="1" si="56"/>
        <v>-1.3307420245958001E-2</v>
      </c>
    </row>
    <row r="309" spans="1:18">
      <c r="A309" s="85"/>
      <c r="B309" s="85"/>
      <c r="C309" s="85"/>
      <c r="D309" s="86">
        <f t="shared" si="57"/>
        <v>0</v>
      </c>
      <c r="E309" s="86">
        <f t="shared" si="57"/>
        <v>0</v>
      </c>
      <c r="F309" s="87">
        <f t="shared" si="58"/>
        <v>0</v>
      </c>
      <c r="G309" s="87">
        <f t="shared" si="58"/>
        <v>0</v>
      </c>
      <c r="H309" s="87">
        <f t="shared" si="59"/>
        <v>0</v>
      </c>
      <c r="I309" s="87">
        <f t="shared" si="60"/>
        <v>0</v>
      </c>
      <c r="J309" s="87">
        <f t="shared" si="61"/>
        <v>0</v>
      </c>
      <c r="K309" s="87">
        <f t="shared" si="62"/>
        <v>0</v>
      </c>
      <c r="L309" s="87">
        <f t="shared" si="63"/>
        <v>0</v>
      </c>
      <c r="M309" s="87">
        <f t="shared" ca="1" si="64"/>
        <v>1.3307420245958001E-2</v>
      </c>
      <c r="N309" s="87">
        <f t="shared" ca="1" si="65"/>
        <v>0</v>
      </c>
      <c r="O309" s="110">
        <f t="shared" ca="1" si="66"/>
        <v>0</v>
      </c>
      <c r="P309" s="87">
        <f t="shared" ca="1" si="67"/>
        <v>0</v>
      </c>
      <c r="Q309" s="87">
        <f t="shared" ca="1" si="68"/>
        <v>0</v>
      </c>
      <c r="R309" s="28">
        <f t="shared" ca="1" si="56"/>
        <v>-1.3307420245958001E-2</v>
      </c>
    </row>
    <row r="310" spans="1:18">
      <c r="A310" s="85"/>
      <c r="B310" s="85"/>
      <c r="C310" s="85"/>
      <c r="D310" s="86">
        <f t="shared" si="57"/>
        <v>0</v>
      </c>
      <c r="E310" s="86">
        <f t="shared" si="57"/>
        <v>0</v>
      </c>
      <c r="F310" s="87">
        <f t="shared" si="58"/>
        <v>0</v>
      </c>
      <c r="G310" s="87">
        <f t="shared" si="58"/>
        <v>0</v>
      </c>
      <c r="H310" s="87">
        <f t="shared" si="59"/>
        <v>0</v>
      </c>
      <c r="I310" s="87">
        <f t="shared" si="60"/>
        <v>0</v>
      </c>
      <c r="J310" s="87">
        <f t="shared" si="61"/>
        <v>0</v>
      </c>
      <c r="K310" s="87">
        <f t="shared" si="62"/>
        <v>0</v>
      </c>
      <c r="L310" s="87">
        <f t="shared" si="63"/>
        <v>0</v>
      </c>
      <c r="M310" s="87">
        <f t="shared" ca="1" si="64"/>
        <v>1.3307420245958001E-2</v>
      </c>
      <c r="N310" s="87">
        <f t="shared" ca="1" si="65"/>
        <v>0</v>
      </c>
      <c r="O310" s="110">
        <f t="shared" ca="1" si="66"/>
        <v>0</v>
      </c>
      <c r="P310" s="87">
        <f t="shared" ca="1" si="67"/>
        <v>0</v>
      </c>
      <c r="Q310" s="87">
        <f t="shared" ca="1" si="68"/>
        <v>0</v>
      </c>
      <c r="R310" s="28">
        <f t="shared" ca="1" si="56"/>
        <v>-1.3307420245958001E-2</v>
      </c>
    </row>
    <row r="311" spans="1:18">
      <c r="A311" s="85"/>
      <c r="B311" s="85"/>
      <c r="C311" s="85"/>
      <c r="D311" s="86">
        <f t="shared" si="57"/>
        <v>0</v>
      </c>
      <c r="E311" s="86">
        <f t="shared" si="57"/>
        <v>0</v>
      </c>
      <c r="F311" s="87">
        <f t="shared" si="58"/>
        <v>0</v>
      </c>
      <c r="G311" s="87">
        <f t="shared" si="58"/>
        <v>0</v>
      </c>
      <c r="H311" s="87">
        <f t="shared" si="59"/>
        <v>0</v>
      </c>
      <c r="I311" s="87">
        <f t="shared" si="60"/>
        <v>0</v>
      </c>
      <c r="J311" s="87">
        <f t="shared" si="61"/>
        <v>0</v>
      </c>
      <c r="K311" s="87">
        <f t="shared" si="62"/>
        <v>0</v>
      </c>
      <c r="L311" s="87">
        <f t="shared" si="63"/>
        <v>0</v>
      </c>
      <c r="M311" s="87">
        <f t="shared" ca="1" si="64"/>
        <v>1.3307420245958001E-2</v>
      </c>
      <c r="N311" s="87">
        <f t="shared" ca="1" si="65"/>
        <v>0</v>
      </c>
      <c r="O311" s="110">
        <f t="shared" ca="1" si="66"/>
        <v>0</v>
      </c>
      <c r="P311" s="87">
        <f t="shared" ca="1" si="67"/>
        <v>0</v>
      </c>
      <c r="Q311" s="87">
        <f t="shared" ca="1" si="68"/>
        <v>0</v>
      </c>
      <c r="R311" s="28">
        <f t="shared" ca="1" si="56"/>
        <v>-1.3307420245958001E-2</v>
      </c>
    </row>
    <row r="312" spans="1:18">
      <c r="A312" s="85"/>
      <c r="B312" s="85"/>
      <c r="C312" s="85"/>
      <c r="D312" s="86">
        <f t="shared" si="57"/>
        <v>0</v>
      </c>
      <c r="E312" s="86">
        <f t="shared" si="57"/>
        <v>0</v>
      </c>
      <c r="F312" s="87">
        <f t="shared" si="58"/>
        <v>0</v>
      </c>
      <c r="G312" s="87">
        <f t="shared" si="58"/>
        <v>0</v>
      </c>
      <c r="H312" s="87">
        <f t="shared" si="59"/>
        <v>0</v>
      </c>
      <c r="I312" s="87">
        <f t="shared" si="60"/>
        <v>0</v>
      </c>
      <c r="J312" s="87">
        <f t="shared" si="61"/>
        <v>0</v>
      </c>
      <c r="K312" s="87">
        <f t="shared" si="62"/>
        <v>0</v>
      </c>
      <c r="L312" s="87">
        <f t="shared" si="63"/>
        <v>0</v>
      </c>
      <c r="M312" s="87">
        <f t="shared" ca="1" si="64"/>
        <v>1.3307420245958001E-2</v>
      </c>
      <c r="N312" s="87">
        <f t="shared" ca="1" si="65"/>
        <v>0</v>
      </c>
      <c r="O312" s="110">
        <f t="shared" ca="1" si="66"/>
        <v>0</v>
      </c>
      <c r="P312" s="87">
        <f t="shared" ca="1" si="67"/>
        <v>0</v>
      </c>
      <c r="Q312" s="87">
        <f t="shared" ca="1" si="68"/>
        <v>0</v>
      </c>
      <c r="R312" s="28">
        <f t="shared" ca="1" si="56"/>
        <v>-1.3307420245958001E-2</v>
      </c>
    </row>
    <row r="313" spans="1:18">
      <c r="A313" s="85"/>
      <c r="B313" s="85"/>
      <c r="C313" s="85"/>
      <c r="D313" s="86">
        <f t="shared" si="57"/>
        <v>0</v>
      </c>
      <c r="E313" s="86">
        <f t="shared" si="57"/>
        <v>0</v>
      </c>
      <c r="F313" s="87">
        <f t="shared" si="58"/>
        <v>0</v>
      </c>
      <c r="G313" s="87">
        <f t="shared" si="58"/>
        <v>0</v>
      </c>
      <c r="H313" s="87">
        <f t="shared" si="59"/>
        <v>0</v>
      </c>
      <c r="I313" s="87">
        <f t="shared" si="60"/>
        <v>0</v>
      </c>
      <c r="J313" s="87">
        <f t="shared" si="61"/>
        <v>0</v>
      </c>
      <c r="K313" s="87">
        <f t="shared" si="62"/>
        <v>0</v>
      </c>
      <c r="L313" s="87">
        <f t="shared" si="63"/>
        <v>0</v>
      </c>
      <c r="M313" s="87">
        <f t="shared" ca="1" si="64"/>
        <v>1.3307420245958001E-2</v>
      </c>
      <c r="N313" s="87">
        <f t="shared" ca="1" si="65"/>
        <v>0</v>
      </c>
      <c r="O313" s="110">
        <f t="shared" ca="1" si="66"/>
        <v>0</v>
      </c>
      <c r="P313" s="87">
        <f t="shared" ca="1" si="67"/>
        <v>0</v>
      </c>
      <c r="Q313" s="87">
        <f t="shared" ca="1" si="68"/>
        <v>0</v>
      </c>
      <c r="R313" s="28">
        <f t="shared" ca="1" si="56"/>
        <v>-1.3307420245958001E-2</v>
      </c>
    </row>
    <row r="314" spans="1:18">
      <c r="A314" s="85"/>
      <c r="B314" s="85"/>
      <c r="C314" s="85"/>
      <c r="D314" s="86">
        <f t="shared" si="57"/>
        <v>0</v>
      </c>
      <c r="E314" s="86">
        <f t="shared" si="57"/>
        <v>0</v>
      </c>
      <c r="F314" s="87">
        <f t="shared" si="58"/>
        <v>0</v>
      </c>
      <c r="G314" s="87">
        <f t="shared" si="58"/>
        <v>0</v>
      </c>
      <c r="H314" s="87">
        <f t="shared" si="59"/>
        <v>0</v>
      </c>
      <c r="I314" s="87">
        <f t="shared" si="60"/>
        <v>0</v>
      </c>
      <c r="J314" s="87">
        <f t="shared" si="61"/>
        <v>0</v>
      </c>
      <c r="K314" s="87">
        <f t="shared" si="62"/>
        <v>0</v>
      </c>
      <c r="L314" s="87">
        <f t="shared" si="63"/>
        <v>0</v>
      </c>
      <c r="M314" s="87">
        <f t="shared" ca="1" si="64"/>
        <v>1.3307420245958001E-2</v>
      </c>
      <c r="N314" s="87">
        <f t="shared" ca="1" si="65"/>
        <v>0</v>
      </c>
      <c r="O314" s="110">
        <f t="shared" ca="1" si="66"/>
        <v>0</v>
      </c>
      <c r="P314" s="87">
        <f t="shared" ca="1" si="67"/>
        <v>0</v>
      </c>
      <c r="Q314" s="87">
        <f t="shared" ca="1" si="68"/>
        <v>0</v>
      </c>
      <c r="R314" s="28">
        <f t="shared" ca="1" si="56"/>
        <v>-1.3307420245958001E-2</v>
      </c>
    </row>
    <row r="315" spans="1:18">
      <c r="A315" s="85"/>
      <c r="B315" s="85"/>
      <c r="C315" s="85"/>
      <c r="D315" s="86">
        <f t="shared" si="57"/>
        <v>0</v>
      </c>
      <c r="E315" s="86">
        <f t="shared" si="57"/>
        <v>0</v>
      </c>
      <c r="F315" s="87">
        <f t="shared" si="58"/>
        <v>0</v>
      </c>
      <c r="G315" s="87">
        <f t="shared" si="58"/>
        <v>0</v>
      </c>
      <c r="H315" s="87">
        <f t="shared" si="59"/>
        <v>0</v>
      </c>
      <c r="I315" s="87">
        <f t="shared" si="60"/>
        <v>0</v>
      </c>
      <c r="J315" s="87">
        <f t="shared" si="61"/>
        <v>0</v>
      </c>
      <c r="K315" s="87">
        <f t="shared" si="62"/>
        <v>0</v>
      </c>
      <c r="L315" s="87">
        <f t="shared" si="63"/>
        <v>0</v>
      </c>
      <c r="M315" s="87">
        <f t="shared" ca="1" si="64"/>
        <v>1.3307420245958001E-2</v>
      </c>
      <c r="N315" s="87">
        <f t="shared" ca="1" si="65"/>
        <v>0</v>
      </c>
      <c r="O315" s="110">
        <f t="shared" ca="1" si="66"/>
        <v>0</v>
      </c>
      <c r="P315" s="87">
        <f t="shared" ca="1" si="67"/>
        <v>0</v>
      </c>
      <c r="Q315" s="87">
        <f t="shared" ca="1" si="68"/>
        <v>0</v>
      </c>
      <c r="R315" s="28">
        <f t="shared" ca="1" si="56"/>
        <v>-1.3307420245958001E-2</v>
      </c>
    </row>
    <row r="316" spans="1:18">
      <c r="A316" s="85"/>
      <c r="B316" s="85"/>
      <c r="C316" s="85"/>
      <c r="D316" s="86">
        <f t="shared" si="57"/>
        <v>0</v>
      </c>
      <c r="E316" s="86">
        <f t="shared" si="57"/>
        <v>0</v>
      </c>
      <c r="F316" s="87">
        <f t="shared" si="58"/>
        <v>0</v>
      </c>
      <c r="G316" s="87">
        <f t="shared" si="58"/>
        <v>0</v>
      </c>
      <c r="H316" s="87">
        <f t="shared" si="59"/>
        <v>0</v>
      </c>
      <c r="I316" s="87">
        <f t="shared" si="60"/>
        <v>0</v>
      </c>
      <c r="J316" s="87">
        <f t="shared" si="61"/>
        <v>0</v>
      </c>
      <c r="K316" s="87">
        <f t="shared" si="62"/>
        <v>0</v>
      </c>
      <c r="L316" s="87">
        <f t="shared" si="63"/>
        <v>0</v>
      </c>
      <c r="M316" s="87">
        <f t="shared" ca="1" si="64"/>
        <v>1.3307420245958001E-2</v>
      </c>
      <c r="N316" s="87">
        <f t="shared" ca="1" si="65"/>
        <v>0</v>
      </c>
      <c r="O316" s="110">
        <f t="shared" ca="1" si="66"/>
        <v>0</v>
      </c>
      <c r="P316" s="87">
        <f t="shared" ca="1" si="67"/>
        <v>0</v>
      </c>
      <c r="Q316" s="87">
        <f t="shared" ca="1" si="68"/>
        <v>0</v>
      </c>
      <c r="R316" s="28">
        <f t="shared" ca="1" si="56"/>
        <v>-1.3307420245958001E-2</v>
      </c>
    </row>
    <row r="317" spans="1:18">
      <c r="A317" s="85"/>
      <c r="B317" s="85"/>
      <c r="C317" s="85"/>
      <c r="D317" s="86">
        <f t="shared" si="57"/>
        <v>0</v>
      </c>
      <c r="E317" s="86">
        <f t="shared" si="57"/>
        <v>0</v>
      </c>
      <c r="F317" s="87">
        <f t="shared" si="58"/>
        <v>0</v>
      </c>
      <c r="G317" s="87">
        <f t="shared" si="58"/>
        <v>0</v>
      </c>
      <c r="H317" s="87">
        <f t="shared" si="59"/>
        <v>0</v>
      </c>
      <c r="I317" s="87">
        <f t="shared" si="60"/>
        <v>0</v>
      </c>
      <c r="J317" s="87">
        <f t="shared" si="61"/>
        <v>0</v>
      </c>
      <c r="K317" s="87">
        <f t="shared" si="62"/>
        <v>0</v>
      </c>
      <c r="L317" s="87">
        <f t="shared" si="63"/>
        <v>0</v>
      </c>
      <c r="M317" s="87">
        <f t="shared" ca="1" si="64"/>
        <v>1.3307420245958001E-2</v>
      </c>
      <c r="N317" s="87">
        <f t="shared" ca="1" si="65"/>
        <v>0</v>
      </c>
      <c r="O317" s="110">
        <f t="shared" ca="1" si="66"/>
        <v>0</v>
      </c>
      <c r="P317" s="87">
        <f t="shared" ca="1" si="67"/>
        <v>0</v>
      </c>
      <c r="Q317" s="87">
        <f t="shared" ca="1" si="68"/>
        <v>0</v>
      </c>
      <c r="R317" s="28">
        <f t="shared" ca="1" si="56"/>
        <v>-1.3307420245958001E-2</v>
      </c>
    </row>
    <row r="318" spans="1:18">
      <c r="A318" s="85"/>
      <c r="B318" s="85"/>
      <c r="C318" s="85"/>
      <c r="D318" s="86">
        <f t="shared" si="57"/>
        <v>0</v>
      </c>
      <c r="E318" s="86">
        <f t="shared" si="57"/>
        <v>0</v>
      </c>
      <c r="F318" s="87">
        <f t="shared" si="58"/>
        <v>0</v>
      </c>
      <c r="G318" s="87">
        <f t="shared" si="58"/>
        <v>0</v>
      </c>
      <c r="H318" s="87">
        <f t="shared" si="59"/>
        <v>0</v>
      </c>
      <c r="I318" s="87">
        <f t="shared" si="60"/>
        <v>0</v>
      </c>
      <c r="J318" s="87">
        <f t="shared" si="61"/>
        <v>0</v>
      </c>
      <c r="K318" s="87">
        <f t="shared" si="62"/>
        <v>0</v>
      </c>
      <c r="L318" s="87">
        <f t="shared" si="63"/>
        <v>0</v>
      </c>
      <c r="M318" s="87">
        <f t="shared" ca="1" si="64"/>
        <v>1.3307420245958001E-2</v>
      </c>
      <c r="N318" s="87">
        <f t="shared" ca="1" si="65"/>
        <v>0</v>
      </c>
      <c r="O318" s="110">
        <f t="shared" ca="1" si="66"/>
        <v>0</v>
      </c>
      <c r="P318" s="87">
        <f t="shared" ca="1" si="67"/>
        <v>0</v>
      </c>
      <c r="Q318" s="87">
        <f t="shared" ca="1" si="68"/>
        <v>0</v>
      </c>
      <c r="R318" s="28">
        <f t="shared" ca="1" si="56"/>
        <v>-1.3307420245958001E-2</v>
      </c>
    </row>
    <row r="319" spans="1:18">
      <c r="A319" s="85"/>
      <c r="B319" s="85"/>
      <c r="C319" s="85"/>
      <c r="D319" s="86">
        <f t="shared" si="57"/>
        <v>0</v>
      </c>
      <c r="E319" s="86">
        <f t="shared" si="57"/>
        <v>0</v>
      </c>
      <c r="F319" s="87">
        <f t="shared" si="58"/>
        <v>0</v>
      </c>
      <c r="G319" s="87">
        <f t="shared" si="58"/>
        <v>0</v>
      </c>
      <c r="H319" s="87">
        <f t="shared" si="59"/>
        <v>0</v>
      </c>
      <c r="I319" s="87">
        <f t="shared" si="60"/>
        <v>0</v>
      </c>
      <c r="J319" s="87">
        <f t="shared" si="61"/>
        <v>0</v>
      </c>
      <c r="K319" s="87">
        <f t="shared" si="62"/>
        <v>0</v>
      </c>
      <c r="L319" s="87">
        <f t="shared" si="63"/>
        <v>0</v>
      </c>
      <c r="M319" s="87">
        <f t="shared" ca="1" si="64"/>
        <v>1.3307420245958001E-2</v>
      </c>
      <c r="N319" s="87">
        <f t="shared" ca="1" si="65"/>
        <v>0</v>
      </c>
      <c r="O319" s="110">
        <f t="shared" ca="1" si="66"/>
        <v>0</v>
      </c>
      <c r="P319" s="87">
        <f t="shared" ca="1" si="67"/>
        <v>0</v>
      </c>
      <c r="Q319" s="87">
        <f t="shared" ca="1" si="68"/>
        <v>0</v>
      </c>
      <c r="R319" s="28">
        <f t="shared" ca="1" si="56"/>
        <v>-1.3307420245958001E-2</v>
      </c>
    </row>
    <row r="320" spans="1:18">
      <c r="A320" s="85"/>
      <c r="B320" s="85"/>
      <c r="C320" s="85"/>
      <c r="D320" s="86">
        <f t="shared" si="57"/>
        <v>0</v>
      </c>
      <c r="E320" s="86">
        <f t="shared" si="57"/>
        <v>0</v>
      </c>
      <c r="F320" s="87">
        <f t="shared" si="58"/>
        <v>0</v>
      </c>
      <c r="G320" s="87">
        <f t="shared" si="58"/>
        <v>0</v>
      </c>
      <c r="H320" s="87">
        <f t="shared" si="59"/>
        <v>0</v>
      </c>
      <c r="I320" s="87">
        <f t="shared" si="60"/>
        <v>0</v>
      </c>
      <c r="J320" s="87">
        <f t="shared" si="61"/>
        <v>0</v>
      </c>
      <c r="K320" s="87">
        <f t="shared" si="62"/>
        <v>0</v>
      </c>
      <c r="L320" s="87">
        <f t="shared" si="63"/>
        <v>0</v>
      </c>
      <c r="M320" s="87">
        <f t="shared" ca="1" si="64"/>
        <v>1.3307420245958001E-2</v>
      </c>
      <c r="N320" s="87">
        <f t="shared" ca="1" si="65"/>
        <v>0</v>
      </c>
      <c r="O320" s="110">
        <f t="shared" ca="1" si="66"/>
        <v>0</v>
      </c>
      <c r="P320" s="87">
        <f t="shared" ca="1" si="67"/>
        <v>0</v>
      </c>
      <c r="Q320" s="87">
        <f t="shared" ca="1" si="68"/>
        <v>0</v>
      </c>
      <c r="R320" s="28">
        <f t="shared" ca="1" si="56"/>
        <v>-1.3307420245958001E-2</v>
      </c>
    </row>
    <row r="321" spans="1:18">
      <c r="A321" s="85"/>
      <c r="B321" s="85"/>
      <c r="C321" s="85"/>
      <c r="D321" s="86">
        <f t="shared" si="57"/>
        <v>0</v>
      </c>
      <c r="E321" s="86">
        <f t="shared" si="57"/>
        <v>0</v>
      </c>
      <c r="F321" s="87">
        <f t="shared" si="58"/>
        <v>0</v>
      </c>
      <c r="G321" s="87">
        <f t="shared" si="58"/>
        <v>0</v>
      </c>
      <c r="H321" s="87">
        <f t="shared" si="59"/>
        <v>0</v>
      </c>
      <c r="I321" s="87">
        <f t="shared" si="60"/>
        <v>0</v>
      </c>
      <c r="J321" s="87">
        <f t="shared" si="61"/>
        <v>0</v>
      </c>
      <c r="K321" s="87">
        <f t="shared" si="62"/>
        <v>0</v>
      </c>
      <c r="L321" s="87">
        <f t="shared" si="63"/>
        <v>0</v>
      </c>
      <c r="M321" s="87">
        <f t="shared" ca="1" si="64"/>
        <v>1.3307420245958001E-2</v>
      </c>
      <c r="N321" s="87">
        <f t="shared" ca="1" si="65"/>
        <v>0</v>
      </c>
      <c r="O321" s="110">
        <f t="shared" ca="1" si="66"/>
        <v>0</v>
      </c>
      <c r="P321" s="87">
        <f t="shared" ca="1" si="67"/>
        <v>0</v>
      </c>
      <c r="Q321" s="87">
        <f t="shared" ca="1" si="68"/>
        <v>0</v>
      </c>
      <c r="R321" s="28">
        <f t="shared" ca="1" si="56"/>
        <v>-1.3307420245958001E-2</v>
      </c>
    </row>
    <row r="322" spans="1:18">
      <c r="A322" s="85"/>
      <c r="B322" s="85"/>
      <c r="C322" s="85"/>
      <c r="D322" s="86">
        <f t="shared" si="57"/>
        <v>0</v>
      </c>
      <c r="E322" s="86">
        <f t="shared" si="57"/>
        <v>0</v>
      </c>
      <c r="F322" s="87">
        <f t="shared" si="58"/>
        <v>0</v>
      </c>
      <c r="G322" s="87">
        <f t="shared" si="58"/>
        <v>0</v>
      </c>
      <c r="H322" s="87">
        <f t="shared" si="59"/>
        <v>0</v>
      </c>
      <c r="I322" s="87">
        <f t="shared" si="60"/>
        <v>0</v>
      </c>
      <c r="J322" s="87">
        <f t="shared" si="61"/>
        <v>0</v>
      </c>
      <c r="K322" s="87">
        <f t="shared" si="62"/>
        <v>0</v>
      </c>
      <c r="L322" s="87">
        <f t="shared" si="63"/>
        <v>0</v>
      </c>
      <c r="M322" s="87">
        <f t="shared" ca="1" si="64"/>
        <v>1.3307420245958001E-2</v>
      </c>
      <c r="N322" s="87">
        <f t="shared" ca="1" si="65"/>
        <v>0</v>
      </c>
      <c r="O322" s="110">
        <f t="shared" ca="1" si="66"/>
        <v>0</v>
      </c>
      <c r="P322" s="87">
        <f t="shared" ca="1" si="67"/>
        <v>0</v>
      </c>
      <c r="Q322" s="87">
        <f t="shared" ca="1" si="68"/>
        <v>0</v>
      </c>
      <c r="R322" s="28">
        <f t="shared" ca="1" si="56"/>
        <v>-1.3307420245958001E-2</v>
      </c>
    </row>
    <row r="323" spans="1:18">
      <c r="A323" s="85"/>
      <c r="B323" s="85"/>
      <c r="C323" s="85"/>
      <c r="D323" s="86">
        <f t="shared" si="57"/>
        <v>0</v>
      </c>
      <c r="E323" s="86">
        <f t="shared" si="57"/>
        <v>0</v>
      </c>
      <c r="F323" s="87">
        <f t="shared" si="58"/>
        <v>0</v>
      </c>
      <c r="G323" s="87">
        <f t="shared" si="58"/>
        <v>0</v>
      </c>
      <c r="H323" s="87">
        <f t="shared" si="59"/>
        <v>0</v>
      </c>
      <c r="I323" s="87">
        <f t="shared" si="60"/>
        <v>0</v>
      </c>
      <c r="J323" s="87">
        <f t="shared" si="61"/>
        <v>0</v>
      </c>
      <c r="K323" s="87">
        <f t="shared" si="62"/>
        <v>0</v>
      </c>
      <c r="L323" s="87">
        <f t="shared" si="63"/>
        <v>0</v>
      </c>
      <c r="M323" s="87">
        <f t="shared" ca="1" si="64"/>
        <v>1.3307420245958001E-2</v>
      </c>
      <c r="N323" s="87">
        <f t="shared" ca="1" si="65"/>
        <v>0</v>
      </c>
      <c r="O323" s="110">
        <f t="shared" ca="1" si="66"/>
        <v>0</v>
      </c>
      <c r="P323" s="87">
        <f t="shared" ca="1" si="67"/>
        <v>0</v>
      </c>
      <c r="Q323" s="87">
        <f t="shared" ca="1" si="68"/>
        <v>0</v>
      </c>
      <c r="R323" s="28">
        <f t="shared" ca="1" si="56"/>
        <v>-1.3307420245958001E-2</v>
      </c>
    </row>
    <row r="324" spans="1:18">
      <c r="A324" s="85"/>
      <c r="B324" s="85"/>
      <c r="C324" s="85"/>
      <c r="D324" s="86">
        <f t="shared" si="57"/>
        <v>0</v>
      </c>
      <c r="E324" s="86">
        <f t="shared" si="57"/>
        <v>0</v>
      </c>
      <c r="F324" s="87">
        <f t="shared" si="58"/>
        <v>0</v>
      </c>
      <c r="G324" s="87">
        <f t="shared" si="58"/>
        <v>0</v>
      </c>
      <c r="H324" s="87">
        <f t="shared" si="59"/>
        <v>0</v>
      </c>
      <c r="I324" s="87">
        <f t="shared" si="60"/>
        <v>0</v>
      </c>
      <c r="J324" s="87">
        <f t="shared" si="61"/>
        <v>0</v>
      </c>
      <c r="K324" s="87">
        <f t="shared" si="62"/>
        <v>0</v>
      </c>
      <c r="L324" s="87">
        <f t="shared" si="63"/>
        <v>0</v>
      </c>
      <c r="M324" s="87">
        <f t="shared" ca="1" si="64"/>
        <v>1.3307420245958001E-2</v>
      </c>
      <c r="N324" s="87">
        <f t="shared" ca="1" si="65"/>
        <v>0</v>
      </c>
      <c r="O324" s="110">
        <f t="shared" ca="1" si="66"/>
        <v>0</v>
      </c>
      <c r="P324" s="87">
        <f t="shared" ca="1" si="67"/>
        <v>0</v>
      </c>
      <c r="Q324" s="87">
        <f t="shared" ca="1" si="68"/>
        <v>0</v>
      </c>
      <c r="R324" s="28">
        <f t="shared" ca="1" si="56"/>
        <v>-1.3307420245958001E-2</v>
      </c>
    </row>
    <row r="325" spans="1:18">
      <c r="A325" s="85"/>
      <c r="B325" s="85"/>
      <c r="C325" s="85"/>
      <c r="D325" s="86">
        <f t="shared" si="57"/>
        <v>0</v>
      </c>
      <c r="E325" s="86">
        <f t="shared" si="57"/>
        <v>0</v>
      </c>
      <c r="F325" s="87">
        <f t="shared" si="58"/>
        <v>0</v>
      </c>
      <c r="G325" s="87">
        <f t="shared" si="58"/>
        <v>0</v>
      </c>
      <c r="H325" s="87">
        <f t="shared" si="59"/>
        <v>0</v>
      </c>
      <c r="I325" s="87">
        <f t="shared" si="60"/>
        <v>0</v>
      </c>
      <c r="J325" s="87">
        <f t="shared" si="61"/>
        <v>0</v>
      </c>
      <c r="K325" s="87">
        <f t="shared" si="62"/>
        <v>0</v>
      </c>
      <c r="L325" s="87">
        <f t="shared" si="63"/>
        <v>0</v>
      </c>
      <c r="M325" s="87">
        <f t="shared" ca="1" si="64"/>
        <v>1.3307420245958001E-2</v>
      </c>
      <c r="N325" s="87">
        <f t="shared" ca="1" si="65"/>
        <v>0</v>
      </c>
      <c r="O325" s="110">
        <f t="shared" ca="1" si="66"/>
        <v>0</v>
      </c>
      <c r="P325" s="87">
        <f t="shared" ca="1" si="67"/>
        <v>0</v>
      </c>
      <c r="Q325" s="87">
        <f t="shared" ca="1" si="68"/>
        <v>0</v>
      </c>
      <c r="R325" s="28">
        <f t="shared" ca="1" si="56"/>
        <v>-1.3307420245958001E-2</v>
      </c>
    </row>
    <row r="326" spans="1:18">
      <c r="A326" s="85"/>
      <c r="B326" s="85"/>
      <c r="C326" s="85"/>
      <c r="D326" s="86">
        <f t="shared" si="57"/>
        <v>0</v>
      </c>
      <c r="E326" s="86">
        <f t="shared" si="57"/>
        <v>0</v>
      </c>
      <c r="F326" s="87">
        <f t="shared" si="58"/>
        <v>0</v>
      </c>
      <c r="G326" s="87">
        <f t="shared" si="58"/>
        <v>0</v>
      </c>
      <c r="H326" s="87">
        <f t="shared" si="59"/>
        <v>0</v>
      </c>
      <c r="I326" s="87">
        <f t="shared" si="60"/>
        <v>0</v>
      </c>
      <c r="J326" s="87">
        <f t="shared" si="61"/>
        <v>0</v>
      </c>
      <c r="K326" s="87">
        <f t="shared" si="62"/>
        <v>0</v>
      </c>
      <c r="L326" s="87">
        <f t="shared" si="63"/>
        <v>0</v>
      </c>
      <c r="M326" s="87">
        <f t="shared" ca="1" si="64"/>
        <v>1.3307420245958001E-2</v>
      </c>
      <c r="N326" s="87">
        <f t="shared" ca="1" si="65"/>
        <v>0</v>
      </c>
      <c r="O326" s="110">
        <f t="shared" ca="1" si="66"/>
        <v>0</v>
      </c>
      <c r="P326" s="87">
        <f t="shared" ca="1" si="67"/>
        <v>0</v>
      </c>
      <c r="Q326" s="87">
        <f t="shared" ca="1" si="68"/>
        <v>0</v>
      </c>
      <c r="R326" s="28">
        <f t="shared" ca="1" si="56"/>
        <v>-1.3307420245958001E-2</v>
      </c>
    </row>
    <row r="327" spans="1:18">
      <c r="A327" s="85"/>
      <c r="B327" s="85"/>
      <c r="C327" s="85"/>
      <c r="D327" s="86">
        <f t="shared" si="57"/>
        <v>0</v>
      </c>
      <c r="E327" s="86">
        <f t="shared" si="57"/>
        <v>0</v>
      </c>
      <c r="F327" s="87">
        <f t="shared" si="58"/>
        <v>0</v>
      </c>
      <c r="G327" s="87">
        <f t="shared" si="58"/>
        <v>0</v>
      </c>
      <c r="H327" s="87">
        <f t="shared" si="59"/>
        <v>0</v>
      </c>
      <c r="I327" s="87">
        <f t="shared" si="60"/>
        <v>0</v>
      </c>
      <c r="J327" s="87">
        <f t="shared" si="61"/>
        <v>0</v>
      </c>
      <c r="K327" s="87">
        <f t="shared" si="62"/>
        <v>0</v>
      </c>
      <c r="L327" s="87">
        <f t="shared" si="63"/>
        <v>0</v>
      </c>
      <c r="M327" s="87">
        <f t="shared" ca="1" si="64"/>
        <v>1.3307420245958001E-2</v>
      </c>
      <c r="N327" s="87">
        <f t="shared" ca="1" si="65"/>
        <v>0</v>
      </c>
      <c r="O327" s="110">
        <f t="shared" ca="1" si="66"/>
        <v>0</v>
      </c>
      <c r="P327" s="87">
        <f t="shared" ca="1" si="67"/>
        <v>0</v>
      </c>
      <c r="Q327" s="87">
        <f t="shared" ca="1" si="68"/>
        <v>0</v>
      </c>
      <c r="R327" s="28">
        <f t="shared" ca="1" si="56"/>
        <v>-1.3307420245958001E-2</v>
      </c>
    </row>
    <row r="328" spans="1:18">
      <c r="A328" s="85"/>
      <c r="B328" s="85"/>
      <c r="C328" s="85"/>
      <c r="D328" s="86">
        <f t="shared" si="57"/>
        <v>0</v>
      </c>
      <c r="E328" s="86">
        <f t="shared" si="57"/>
        <v>0</v>
      </c>
      <c r="F328" s="87">
        <f t="shared" si="58"/>
        <v>0</v>
      </c>
      <c r="G328" s="87">
        <f t="shared" si="58"/>
        <v>0</v>
      </c>
      <c r="H328" s="87">
        <f t="shared" si="59"/>
        <v>0</v>
      </c>
      <c r="I328" s="87">
        <f t="shared" si="60"/>
        <v>0</v>
      </c>
      <c r="J328" s="87">
        <f t="shared" si="61"/>
        <v>0</v>
      </c>
      <c r="K328" s="87">
        <f t="shared" si="62"/>
        <v>0</v>
      </c>
      <c r="L328" s="87">
        <f t="shared" si="63"/>
        <v>0</v>
      </c>
      <c r="M328" s="87">
        <f t="shared" ca="1" si="64"/>
        <v>1.3307420245958001E-2</v>
      </c>
      <c r="N328" s="87">
        <f t="shared" ca="1" si="65"/>
        <v>0</v>
      </c>
      <c r="O328" s="110">
        <f t="shared" ca="1" si="66"/>
        <v>0</v>
      </c>
      <c r="P328" s="87">
        <f t="shared" ca="1" si="67"/>
        <v>0</v>
      </c>
      <c r="Q328" s="87">
        <f t="shared" ca="1" si="68"/>
        <v>0</v>
      </c>
      <c r="R328" s="28">
        <f t="shared" ca="1" si="56"/>
        <v>-1.3307420245958001E-2</v>
      </c>
    </row>
    <row r="329" spans="1:18">
      <c r="A329" s="85"/>
      <c r="B329" s="85"/>
      <c r="C329" s="85"/>
      <c r="D329" s="86">
        <f t="shared" si="57"/>
        <v>0</v>
      </c>
      <c r="E329" s="86">
        <f t="shared" si="57"/>
        <v>0</v>
      </c>
      <c r="F329" s="87">
        <f t="shared" si="58"/>
        <v>0</v>
      </c>
      <c r="G329" s="87">
        <f t="shared" si="58"/>
        <v>0</v>
      </c>
      <c r="H329" s="87">
        <f t="shared" si="59"/>
        <v>0</v>
      </c>
      <c r="I329" s="87">
        <f t="shared" si="60"/>
        <v>0</v>
      </c>
      <c r="J329" s="87">
        <f t="shared" si="61"/>
        <v>0</v>
      </c>
      <c r="K329" s="87">
        <f t="shared" si="62"/>
        <v>0</v>
      </c>
      <c r="L329" s="87">
        <f t="shared" si="63"/>
        <v>0</v>
      </c>
      <c r="M329" s="87">
        <f t="shared" ca="1" si="64"/>
        <v>1.3307420245958001E-2</v>
      </c>
      <c r="N329" s="87">
        <f t="shared" ca="1" si="65"/>
        <v>0</v>
      </c>
      <c r="O329" s="110">
        <f t="shared" ca="1" si="66"/>
        <v>0</v>
      </c>
      <c r="P329" s="87">
        <f t="shared" ca="1" si="67"/>
        <v>0</v>
      </c>
      <c r="Q329" s="87">
        <f t="shared" ca="1" si="68"/>
        <v>0</v>
      </c>
      <c r="R329" s="28">
        <f t="shared" ca="1" si="56"/>
        <v>-1.3307420245958001E-2</v>
      </c>
    </row>
    <row r="330" spans="1:18">
      <c r="A330" s="85"/>
      <c r="B330" s="85"/>
      <c r="C330" s="85"/>
      <c r="D330" s="86">
        <f t="shared" si="57"/>
        <v>0</v>
      </c>
      <c r="E330" s="86">
        <f t="shared" si="57"/>
        <v>0</v>
      </c>
      <c r="F330" s="87">
        <f t="shared" si="58"/>
        <v>0</v>
      </c>
      <c r="G330" s="87">
        <f t="shared" si="58"/>
        <v>0</v>
      </c>
      <c r="H330" s="87">
        <f t="shared" si="59"/>
        <v>0</v>
      </c>
      <c r="I330" s="87">
        <f t="shared" si="60"/>
        <v>0</v>
      </c>
      <c r="J330" s="87">
        <f t="shared" si="61"/>
        <v>0</v>
      </c>
      <c r="K330" s="87">
        <f t="shared" si="62"/>
        <v>0</v>
      </c>
      <c r="L330" s="87">
        <f t="shared" si="63"/>
        <v>0</v>
      </c>
      <c r="M330" s="87">
        <f t="shared" ca="1" si="64"/>
        <v>1.3307420245958001E-2</v>
      </c>
      <c r="N330" s="87">
        <f t="shared" ca="1" si="65"/>
        <v>0</v>
      </c>
      <c r="O330" s="110">
        <f t="shared" ca="1" si="66"/>
        <v>0</v>
      </c>
      <c r="P330" s="87">
        <f t="shared" ca="1" si="67"/>
        <v>0</v>
      </c>
      <c r="Q330" s="87">
        <f t="shared" ca="1" si="68"/>
        <v>0</v>
      </c>
      <c r="R330" s="28">
        <f t="shared" ca="1" si="56"/>
        <v>-1.3307420245958001E-2</v>
      </c>
    </row>
    <row r="331" spans="1:18">
      <c r="A331" s="85"/>
      <c r="B331" s="85"/>
      <c r="C331" s="85"/>
      <c r="D331" s="86">
        <f t="shared" si="57"/>
        <v>0</v>
      </c>
      <c r="E331" s="86">
        <f t="shared" si="57"/>
        <v>0</v>
      </c>
      <c r="F331" s="87">
        <f t="shared" si="58"/>
        <v>0</v>
      </c>
      <c r="G331" s="87">
        <f t="shared" si="58"/>
        <v>0</v>
      </c>
      <c r="H331" s="87">
        <f t="shared" si="59"/>
        <v>0</v>
      </c>
      <c r="I331" s="87">
        <f t="shared" si="60"/>
        <v>0</v>
      </c>
      <c r="J331" s="87">
        <f t="shared" si="61"/>
        <v>0</v>
      </c>
      <c r="K331" s="87">
        <f t="shared" si="62"/>
        <v>0</v>
      </c>
      <c r="L331" s="87">
        <f t="shared" si="63"/>
        <v>0</v>
      </c>
      <c r="M331" s="87">
        <f t="shared" ca="1" si="64"/>
        <v>1.3307420245958001E-2</v>
      </c>
      <c r="N331" s="87">
        <f t="shared" ca="1" si="65"/>
        <v>0</v>
      </c>
      <c r="O331" s="110">
        <f t="shared" ca="1" si="66"/>
        <v>0</v>
      </c>
      <c r="P331" s="87">
        <f t="shared" ca="1" si="67"/>
        <v>0</v>
      </c>
      <c r="Q331" s="87">
        <f t="shared" ca="1" si="68"/>
        <v>0</v>
      </c>
      <c r="R331" s="28">
        <f t="shared" ca="1" si="56"/>
        <v>-1.3307420245958001E-2</v>
      </c>
    </row>
    <row r="332" spans="1:18">
      <c r="A332" s="85"/>
      <c r="B332" s="85"/>
      <c r="C332" s="85"/>
      <c r="D332" s="86">
        <f t="shared" si="57"/>
        <v>0</v>
      </c>
      <c r="E332" s="86">
        <f t="shared" si="57"/>
        <v>0</v>
      </c>
      <c r="F332" s="87">
        <f t="shared" si="58"/>
        <v>0</v>
      </c>
      <c r="G332" s="87">
        <f t="shared" si="58"/>
        <v>0</v>
      </c>
      <c r="H332" s="87">
        <f t="shared" si="59"/>
        <v>0</v>
      </c>
      <c r="I332" s="87">
        <f t="shared" si="60"/>
        <v>0</v>
      </c>
      <c r="J332" s="87">
        <f t="shared" si="61"/>
        <v>0</v>
      </c>
      <c r="K332" s="87">
        <f t="shared" si="62"/>
        <v>0</v>
      </c>
      <c r="L332" s="87">
        <f t="shared" si="63"/>
        <v>0</v>
      </c>
      <c r="M332" s="87">
        <f t="shared" ca="1" si="64"/>
        <v>1.3307420245958001E-2</v>
      </c>
      <c r="N332" s="87">
        <f t="shared" ca="1" si="65"/>
        <v>0</v>
      </c>
      <c r="O332" s="110">
        <f t="shared" ca="1" si="66"/>
        <v>0</v>
      </c>
      <c r="P332" s="87">
        <f t="shared" ca="1" si="67"/>
        <v>0</v>
      </c>
      <c r="Q332" s="87">
        <f t="shared" ca="1" si="68"/>
        <v>0</v>
      </c>
      <c r="R332" s="28">
        <f t="shared" ca="1" si="56"/>
        <v>-1.3307420245958001E-2</v>
      </c>
    </row>
    <row r="333" spans="1:18">
      <c r="A333" s="85"/>
      <c r="B333" s="85"/>
      <c r="C333" s="85"/>
      <c r="D333" s="86">
        <f t="shared" si="57"/>
        <v>0</v>
      </c>
      <c r="E333" s="86">
        <f t="shared" si="57"/>
        <v>0</v>
      </c>
      <c r="F333" s="87">
        <f t="shared" si="58"/>
        <v>0</v>
      </c>
      <c r="G333" s="87">
        <f t="shared" si="58"/>
        <v>0</v>
      </c>
      <c r="H333" s="87">
        <f t="shared" si="59"/>
        <v>0</v>
      </c>
      <c r="I333" s="87">
        <f t="shared" si="60"/>
        <v>0</v>
      </c>
      <c r="J333" s="87">
        <f t="shared" si="61"/>
        <v>0</v>
      </c>
      <c r="K333" s="87">
        <f t="shared" si="62"/>
        <v>0</v>
      </c>
      <c r="L333" s="87">
        <f t="shared" si="63"/>
        <v>0</v>
      </c>
      <c r="M333" s="87">
        <f t="shared" ca="1" si="64"/>
        <v>1.3307420245958001E-2</v>
      </c>
      <c r="N333" s="87">
        <f t="shared" ca="1" si="65"/>
        <v>0</v>
      </c>
      <c r="O333" s="110">
        <f t="shared" ca="1" si="66"/>
        <v>0</v>
      </c>
      <c r="P333" s="87">
        <f t="shared" ca="1" si="67"/>
        <v>0</v>
      </c>
      <c r="Q333" s="87">
        <f t="shared" ca="1" si="68"/>
        <v>0</v>
      </c>
      <c r="R333" s="28">
        <f t="shared" ca="1" si="56"/>
        <v>-1.3307420245958001E-2</v>
      </c>
    </row>
    <row r="334" spans="1:18">
      <c r="A334" s="85"/>
      <c r="B334" s="85"/>
      <c r="C334" s="85"/>
      <c r="D334" s="86">
        <f t="shared" si="57"/>
        <v>0</v>
      </c>
      <c r="E334" s="86">
        <f t="shared" si="57"/>
        <v>0</v>
      </c>
      <c r="F334" s="87">
        <f t="shared" si="58"/>
        <v>0</v>
      </c>
      <c r="G334" s="87">
        <f t="shared" si="58"/>
        <v>0</v>
      </c>
      <c r="H334" s="87">
        <f t="shared" si="59"/>
        <v>0</v>
      </c>
      <c r="I334" s="87">
        <f t="shared" si="60"/>
        <v>0</v>
      </c>
      <c r="J334" s="87">
        <f t="shared" si="61"/>
        <v>0</v>
      </c>
      <c r="K334" s="87">
        <f t="shared" si="62"/>
        <v>0</v>
      </c>
      <c r="L334" s="87">
        <f t="shared" si="63"/>
        <v>0</v>
      </c>
      <c r="M334" s="87">
        <f t="shared" ca="1" si="64"/>
        <v>1.3307420245958001E-2</v>
      </c>
      <c r="N334" s="87">
        <f t="shared" ca="1" si="65"/>
        <v>0</v>
      </c>
      <c r="O334" s="110">
        <f t="shared" ca="1" si="66"/>
        <v>0</v>
      </c>
      <c r="P334" s="87">
        <f t="shared" ca="1" si="67"/>
        <v>0</v>
      </c>
      <c r="Q334" s="87">
        <f t="shared" ca="1" si="68"/>
        <v>0</v>
      </c>
      <c r="R334" s="28">
        <f t="shared" ca="1" si="56"/>
        <v>-1.3307420245958001E-2</v>
      </c>
    </row>
    <row r="335" spans="1:18">
      <c r="A335" s="85"/>
      <c r="B335" s="85"/>
      <c r="C335" s="85"/>
      <c r="D335" s="86">
        <f t="shared" si="57"/>
        <v>0</v>
      </c>
      <c r="E335" s="86">
        <f t="shared" si="57"/>
        <v>0</v>
      </c>
      <c r="F335" s="87">
        <f t="shared" si="58"/>
        <v>0</v>
      </c>
      <c r="G335" s="87">
        <f t="shared" si="58"/>
        <v>0</v>
      </c>
      <c r="H335" s="87">
        <f t="shared" si="59"/>
        <v>0</v>
      </c>
      <c r="I335" s="87">
        <f t="shared" si="60"/>
        <v>0</v>
      </c>
      <c r="J335" s="87">
        <f t="shared" si="61"/>
        <v>0</v>
      </c>
      <c r="K335" s="87">
        <f t="shared" si="62"/>
        <v>0</v>
      </c>
      <c r="L335" s="87">
        <f t="shared" si="63"/>
        <v>0</v>
      </c>
      <c r="M335" s="87">
        <f t="shared" ca="1" si="64"/>
        <v>1.3307420245958001E-2</v>
      </c>
      <c r="N335" s="87">
        <f t="shared" ca="1" si="65"/>
        <v>0</v>
      </c>
      <c r="O335" s="110">
        <f t="shared" ca="1" si="66"/>
        <v>0</v>
      </c>
      <c r="P335" s="87">
        <f t="shared" ca="1" si="67"/>
        <v>0</v>
      </c>
      <c r="Q335" s="87">
        <f t="shared" ca="1" si="68"/>
        <v>0</v>
      </c>
      <c r="R335" s="28">
        <f t="shared" ca="1" si="56"/>
        <v>-1.3307420245958001E-2</v>
      </c>
    </row>
    <row r="336" spans="1:18">
      <c r="A336" s="85"/>
      <c r="B336" s="85"/>
      <c r="C336" s="85"/>
      <c r="D336" s="86">
        <f t="shared" si="57"/>
        <v>0</v>
      </c>
      <c r="E336" s="86">
        <f t="shared" si="57"/>
        <v>0</v>
      </c>
      <c r="F336" s="87">
        <f t="shared" si="58"/>
        <v>0</v>
      </c>
      <c r="G336" s="87">
        <f t="shared" si="58"/>
        <v>0</v>
      </c>
      <c r="H336" s="87">
        <f t="shared" si="59"/>
        <v>0</v>
      </c>
      <c r="I336" s="87">
        <f t="shared" si="60"/>
        <v>0</v>
      </c>
      <c r="J336" s="87">
        <f t="shared" si="61"/>
        <v>0</v>
      </c>
      <c r="K336" s="87">
        <f t="shared" si="62"/>
        <v>0</v>
      </c>
      <c r="L336" s="87">
        <f t="shared" si="63"/>
        <v>0</v>
      </c>
      <c r="M336" s="87">
        <f t="shared" ca="1" si="64"/>
        <v>1.3307420245958001E-2</v>
      </c>
      <c r="N336" s="87">
        <f t="shared" ca="1" si="65"/>
        <v>0</v>
      </c>
      <c r="O336" s="110">
        <f t="shared" ca="1" si="66"/>
        <v>0</v>
      </c>
      <c r="P336" s="87">
        <f t="shared" ca="1" si="67"/>
        <v>0</v>
      </c>
      <c r="Q336" s="87">
        <f t="shared" ca="1" si="68"/>
        <v>0</v>
      </c>
      <c r="R336" s="28">
        <f t="shared" ca="1" si="56"/>
        <v>-1.3307420245958001E-2</v>
      </c>
    </row>
    <row r="337" spans="1:18">
      <c r="A337" s="85"/>
      <c r="B337" s="85"/>
      <c r="C337" s="85"/>
      <c r="D337" s="86">
        <f>A337/A$18</f>
        <v>0</v>
      </c>
      <c r="E337" s="86">
        <f>B337/B$18</f>
        <v>0</v>
      </c>
      <c r="F337" s="87">
        <f>$C337*D337</f>
        <v>0</v>
      </c>
      <c r="G337" s="87">
        <f>$C337*E337</f>
        <v>0</v>
      </c>
      <c r="H337" s="87">
        <f>C337*D337*D337</f>
        <v>0</v>
      </c>
      <c r="I337" s="87">
        <f>C337*D337*D337*D337</f>
        <v>0</v>
      </c>
      <c r="J337" s="87">
        <f>C337*D337*D337*D337*D337</f>
        <v>0</v>
      </c>
      <c r="K337" s="87">
        <f>C337*E337*D337</f>
        <v>0</v>
      </c>
      <c r="L337" s="87">
        <f>C337*E337*D337*D337</f>
        <v>0</v>
      </c>
      <c r="M337" s="87">
        <f t="shared" ca="1" si="64"/>
        <v>1.3307420245958001E-2</v>
      </c>
      <c r="N337" s="87">
        <f ca="1">C337*(M337-E337)^2</f>
        <v>0</v>
      </c>
      <c r="O337" s="110">
        <f ca="1">(C337*O$1-O$2*F337+O$3*H337)^2</f>
        <v>0</v>
      </c>
      <c r="P337" s="87">
        <f ca="1">(-C337*O$2+O$4*F337-O$5*H337)^2</f>
        <v>0</v>
      </c>
      <c r="Q337" s="87">
        <f ca="1">+(C337*O$3-F337*O$5+H337*O$6)^2</f>
        <v>0</v>
      </c>
      <c r="R337" s="28">
        <f t="shared" ca="1" si="56"/>
        <v>-1.3307420245958001E-2</v>
      </c>
    </row>
  </sheetData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6"/>
  </sheetPr>
  <dimension ref="A1:AJ474"/>
  <sheetViews>
    <sheetView topLeftCell="B1" workbookViewId="0">
      <pane xSplit="14" ySplit="21" topLeftCell="P103" activePane="bottomRight" state="frozen"/>
      <selection activeCell="B1" sqref="B1"/>
      <selection pane="topRight" activeCell="P1" sqref="P1"/>
      <selection pane="bottomLeft" activeCell="B22" sqref="B22"/>
      <selection pane="bottomRight" activeCell="Q124" sqref="Q124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11.5703125" customWidth="1"/>
    <col min="5" max="5" width="9.140625" customWidth="1"/>
    <col min="6" max="6" width="12" bestFit="1" customWidth="1"/>
    <col min="7" max="7" width="15.710937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1.85546875" customWidth="1"/>
  </cols>
  <sheetData>
    <row r="1" spans="1:26" ht="21" thickBot="1">
      <c r="A1" s="1" t="s">
        <v>182</v>
      </c>
      <c r="R1" s="126" t="s">
        <v>184</v>
      </c>
      <c r="U1" s="93"/>
      <c r="V1" s="93"/>
      <c r="W1" s="93"/>
      <c r="X1" s="4" t="s">
        <v>10</v>
      </c>
      <c r="Y1" s="81" t="s">
        <v>183</v>
      </c>
      <c r="Z1" s="93"/>
    </row>
    <row r="2" spans="1:26">
      <c r="A2" t="s">
        <v>24</v>
      </c>
      <c r="B2" t="s">
        <v>37</v>
      </c>
      <c r="C2" s="3"/>
      <c r="D2" s="3"/>
      <c r="Q2">
        <v>2</v>
      </c>
      <c r="R2" s="93" t="s">
        <v>185</v>
      </c>
      <c r="S2" s="93">
        <v>47680.891000000003</v>
      </c>
      <c r="T2" s="93"/>
      <c r="U2" s="93"/>
      <c r="V2" s="93"/>
      <c r="W2" s="93"/>
      <c r="X2" s="47">
        <v>-4000</v>
      </c>
      <c r="Y2" s="47">
        <f>S$4*SIN(2*PI()/S$5*(X2-S$6))+S$7*X2</f>
        <v>-3.8659051881903303E-3</v>
      </c>
      <c r="Z2" s="93"/>
    </row>
    <row r="3" spans="1:26" ht="13.5" thickBot="1">
      <c r="A3" s="97" t="s">
        <v>139</v>
      </c>
      <c r="Q3">
        <v>3</v>
      </c>
      <c r="R3" s="93" t="s">
        <v>187</v>
      </c>
      <c r="S3" s="129">
        <v>0.35814990000000002</v>
      </c>
      <c r="T3" s="93"/>
      <c r="U3" s="93"/>
      <c r="V3" s="93"/>
      <c r="W3" s="93"/>
      <c r="X3" s="47">
        <v>-3900</v>
      </c>
      <c r="Y3" s="47">
        <f t="shared" ref="Y3:Y66" si="0">S$4*SIN(2*PI()/S$5*(X3-S$6))+S$7*X3</f>
        <v>-4.1164569547609371E-3</v>
      </c>
      <c r="Z3" s="93"/>
    </row>
    <row r="4" spans="1:26" ht="14.25" thickTop="1" thickBot="1">
      <c r="A4" s="5" t="s">
        <v>0</v>
      </c>
      <c r="C4" s="26" t="s">
        <v>38</v>
      </c>
      <c r="D4" s="27" t="s">
        <v>38</v>
      </c>
      <c r="Q4">
        <v>4</v>
      </c>
      <c r="R4" s="93" t="s">
        <v>186</v>
      </c>
      <c r="S4" s="93">
        <f>T4*U4</f>
        <v>5.8498560899038297E-3</v>
      </c>
      <c r="T4" s="8">
        <v>5.8498560899038292</v>
      </c>
      <c r="U4" s="93">
        <v>1E-3</v>
      </c>
      <c r="V4" s="93"/>
      <c r="W4" s="93"/>
      <c r="X4" s="47">
        <v>-3800</v>
      </c>
      <c r="Y4" s="47">
        <f t="shared" si="0"/>
        <v>-4.352870351393809E-3</v>
      </c>
      <c r="Z4" s="93"/>
    </row>
    <row r="5" spans="1:26" ht="13.5" thickTop="1">
      <c r="A5" s="105" t="s">
        <v>149</v>
      </c>
      <c r="B5" s="28"/>
      <c r="C5" s="102">
        <v>8</v>
      </c>
      <c r="D5" s="28" t="s">
        <v>150</v>
      </c>
      <c r="E5" s="28"/>
      <c r="Q5">
        <v>5</v>
      </c>
      <c r="R5" s="93" t="s">
        <v>189</v>
      </c>
      <c r="S5" s="93">
        <f>T5*U5</f>
        <v>10719.630516430954</v>
      </c>
      <c r="T5" s="9">
        <v>1.0719630516430954</v>
      </c>
      <c r="U5" s="128">
        <v>10000</v>
      </c>
      <c r="V5">
        <f>S5/365.2422</f>
        <v>29.349375610022481</v>
      </c>
      <c r="W5" s="93"/>
      <c r="X5" s="47">
        <v>-3700</v>
      </c>
      <c r="Y5" s="47">
        <f t="shared" si="0"/>
        <v>-4.574333393390315E-3</v>
      </c>
      <c r="Z5" s="93"/>
    </row>
    <row r="6" spans="1:26">
      <c r="A6" s="5" t="s">
        <v>1</v>
      </c>
      <c r="Q6">
        <v>6</v>
      </c>
      <c r="R6" s="93" t="s">
        <v>188</v>
      </c>
      <c r="S6" s="93">
        <f>T6*U6</f>
        <v>128.09714916903445</v>
      </c>
      <c r="T6" s="9">
        <v>1.2809714916903445</v>
      </c>
      <c r="U6" s="128">
        <v>100</v>
      </c>
      <c r="V6" s="93"/>
      <c r="W6" s="93"/>
      <c r="X6" s="47">
        <v>-3600</v>
      </c>
      <c r="Y6" s="47">
        <f t="shared" si="0"/>
        <v>-4.780085444492212E-3</v>
      </c>
      <c r="Z6" s="93"/>
    </row>
    <row r="7" spans="1:26" ht="13.5" thickBot="1">
      <c r="A7" t="s">
        <v>2</v>
      </c>
      <c r="C7">
        <v>47680.891000000003</v>
      </c>
      <c r="Q7">
        <v>7</v>
      </c>
      <c r="R7" s="127" t="s">
        <v>191</v>
      </c>
      <c r="S7" s="93">
        <f>T7*U7</f>
        <v>0</v>
      </c>
      <c r="T7" s="10">
        <v>0</v>
      </c>
      <c r="U7" s="128">
        <v>9.9999999999999995E-8</v>
      </c>
      <c r="V7" s="93"/>
      <c r="W7" s="93"/>
      <c r="X7" s="47">
        <v>-3500</v>
      </c>
      <c r="Y7" s="47">
        <f t="shared" si="0"/>
        <v>-4.969419829360517E-3</v>
      </c>
      <c r="Z7" s="93"/>
    </row>
    <row r="8" spans="1:26" ht="14.25">
      <c r="A8" t="s">
        <v>3</v>
      </c>
      <c r="C8">
        <v>0.35814990000000002</v>
      </c>
      <c r="R8" t="s">
        <v>190</v>
      </c>
      <c r="T8">
        <f>SUM(T21:T39)</f>
        <v>1.5951900715095909E-5</v>
      </c>
      <c r="U8" s="93"/>
      <c r="V8" s="93"/>
      <c r="W8" s="93"/>
      <c r="X8" s="47">
        <v>-3400</v>
      </c>
      <c r="Y8" s="47">
        <f t="shared" si="0"/>
        <v>-5.1416862607203666E-3</v>
      </c>
      <c r="Z8" s="93"/>
    </row>
    <row r="9" spans="1:26">
      <c r="A9" s="17" t="s">
        <v>57</v>
      </c>
      <c r="B9" s="17"/>
      <c r="C9" s="17">
        <v>36</v>
      </c>
      <c r="D9" s="17" t="str">
        <f>"F"&amp;C9</f>
        <v>F36</v>
      </c>
      <c r="E9" s="17" t="str">
        <f>"G"&amp;C9</f>
        <v>G36</v>
      </c>
      <c r="U9" s="93"/>
      <c r="V9" s="93"/>
      <c r="W9" s="93"/>
      <c r="X9" s="47">
        <v>-3300</v>
      </c>
      <c r="Y9" s="47">
        <f t="shared" si="0"/>
        <v>-5.2962930728356209E-3</v>
      </c>
      <c r="Z9" s="93"/>
    </row>
    <row r="10" spans="1:26" ht="13.5" thickBot="1">
      <c r="A10" s="28"/>
      <c r="B10" s="28"/>
      <c r="C10" s="4" t="s">
        <v>19</v>
      </c>
      <c r="D10" s="4" t="s">
        <v>20</v>
      </c>
      <c r="E10" s="28"/>
      <c r="U10" s="93"/>
      <c r="V10" s="93"/>
      <c r="W10" s="93"/>
      <c r="X10" s="47">
        <v>-3200</v>
      </c>
      <c r="Y10" s="47">
        <f t="shared" si="0"/>
        <v>-5.4327092536421194E-3</v>
      </c>
      <c r="Z10" s="93"/>
    </row>
    <row r="11" spans="1:26">
      <c r="A11" t="s">
        <v>15</v>
      </c>
      <c r="C11" s="13">
        <f ca="1">INTERCEPT(INDIRECT(E9):G997,INDIRECT(D9):$F997)</f>
        <v>-4.2439659203451399E-2</v>
      </c>
      <c r="D11" s="3">
        <f>+E11*F11</f>
        <v>1.5518214647598231E-2</v>
      </c>
      <c r="E11" s="8">
        <v>1.5518214647598231E-2</v>
      </c>
      <c r="F11">
        <v>1</v>
      </c>
      <c r="U11" s="93"/>
      <c r="V11" s="93"/>
      <c r="W11" s="93"/>
      <c r="X11" s="47">
        <v>-3100</v>
      </c>
      <c r="Y11" s="47">
        <f t="shared" si="0"/>
        <v>-5.550466268560021E-3</v>
      </c>
      <c r="Z11" s="93"/>
    </row>
    <row r="12" spans="1:26">
      <c r="A12" t="s">
        <v>16</v>
      </c>
      <c r="C12" s="13">
        <f ca="1">SLOPE(INDIRECT(E9):G997,INDIRECT(D9):$F997)</f>
        <v>3.9321218498612106E-6</v>
      </c>
      <c r="D12" s="3">
        <f>+E12*F12</f>
        <v>-6.8237291548763294E-6</v>
      </c>
      <c r="E12" s="9">
        <v>-6.823729154876329E-2</v>
      </c>
      <c r="F12">
        <v>1E-4</v>
      </c>
      <c r="U12" s="93"/>
      <c r="V12" s="93"/>
      <c r="W12" s="93"/>
      <c r="X12" s="47">
        <v>-3000</v>
      </c>
      <c r="Y12" s="47">
        <f t="shared" si="0"/>
        <v>-5.6491596697211778E-3</v>
      </c>
      <c r="Z12" s="93"/>
    </row>
    <row r="13" spans="1:26" ht="13.5" thickBot="1">
      <c r="A13" t="s">
        <v>18</v>
      </c>
      <c r="C13" s="3" t="s">
        <v>13</v>
      </c>
      <c r="D13" s="3">
        <f>+E13*F13</f>
        <v>2.8277694470103213E-10</v>
      </c>
      <c r="E13" s="10">
        <v>2.8277694470103212E-2</v>
      </c>
      <c r="F13">
        <v>1E-8</v>
      </c>
      <c r="U13" s="93"/>
      <c r="V13" s="93"/>
      <c r="W13" s="93"/>
      <c r="X13" s="47">
        <v>-2900</v>
      </c>
      <c r="Y13" s="47">
        <f t="shared" si="0"/>
        <v>-5.7284504850844964E-3</v>
      </c>
      <c r="Z13" s="93"/>
    </row>
    <row r="14" spans="1:26">
      <c r="A14" t="s">
        <v>23</v>
      </c>
      <c r="E14">
        <f>SUM(T21:T142)</f>
        <v>3.3732869469128715E-5</v>
      </c>
      <c r="U14" s="93"/>
      <c r="V14" s="93"/>
      <c r="W14" s="93"/>
      <c r="X14" s="47">
        <v>-2800</v>
      </c>
      <c r="Y14" s="47">
        <f t="shared" si="0"/>
        <v>-5.7880663826682284E-3</v>
      </c>
      <c r="Z14" s="93"/>
    </row>
    <row r="15" spans="1:26">
      <c r="A15" s="2" t="s">
        <v>17</v>
      </c>
      <c r="C15" s="11">
        <f ca="1">(C7+C11)+(C8+C12)*INT(MAX(F21:F3525))</f>
        <v>57131.811882372174</v>
      </c>
      <c r="D15" s="7">
        <f>+C7+INT(MAX(F21:F1580))*C8+D11+D12*INT(MAX(F21:F4015))+D13*INT(MAX(F21:F4042)^2)</f>
        <v>57131.782919942336</v>
      </c>
      <c r="F15" s="101" t="s">
        <v>144</v>
      </c>
      <c r="G15" s="102">
        <v>0</v>
      </c>
      <c r="U15" s="93"/>
      <c r="V15" s="93"/>
      <c r="W15" s="93"/>
      <c r="X15" s="47">
        <v>-2700</v>
      </c>
      <c r="Y15" s="47">
        <f t="shared" si="0"/>
        <v>-5.8278026059005285E-3</v>
      </c>
      <c r="Z15" s="93"/>
    </row>
    <row r="16" spans="1:26">
      <c r="A16" s="5" t="s">
        <v>4</v>
      </c>
      <c r="C16" s="12">
        <f ca="1">+C8+C12</f>
        <v>0.35815383212184987</v>
      </c>
      <c r="D16" s="88">
        <f>+C8+D12+2*D13*MAX(F21:F112)</f>
        <v>0.3581562169154654</v>
      </c>
      <c r="F16" s="101" t="s">
        <v>145</v>
      </c>
      <c r="G16" s="103">
        <f ca="1">NOW()+15018.5+$C$5/24</f>
        <v>60355.436896527783</v>
      </c>
      <c r="U16" s="93"/>
      <c r="V16" s="93"/>
      <c r="W16" s="93"/>
      <c r="X16" s="47">
        <v>-2600</v>
      </c>
      <c r="Y16" s="47">
        <f t="shared" si="0"/>
        <v>-5.8475226768757204E-3</v>
      </c>
      <c r="Z16" s="93"/>
    </row>
    <row r="17" spans="1:27" ht="13.5" thickBot="1">
      <c r="A17" t="s">
        <v>32</v>
      </c>
      <c r="C17">
        <f>COUNT(C21:C4731)</f>
        <v>104</v>
      </c>
      <c r="F17" s="101" t="s">
        <v>146</v>
      </c>
      <c r="G17" s="103">
        <f ca="1">ROUND(2*(G16-$C$7)/$C$8,0)/2+G15</f>
        <v>35389</v>
      </c>
      <c r="U17" s="93"/>
      <c r="V17" s="93"/>
      <c r="W17" s="93"/>
      <c r="X17" s="47">
        <v>-2500</v>
      </c>
      <c r="Y17" s="47">
        <f t="shared" si="0"/>
        <v>-5.8471588651008797E-3</v>
      </c>
      <c r="Z17" s="93"/>
    </row>
    <row r="18" spans="1:27" ht="14.25" thickTop="1" thickBot="1">
      <c r="A18" s="5" t="s">
        <v>5</v>
      </c>
      <c r="C18" s="15">
        <f ca="1">+C15</f>
        <v>57131.811882372174</v>
      </c>
      <c r="D18" s="16">
        <f ca="1">C16</f>
        <v>0.35815383212184987</v>
      </c>
      <c r="E18" s="24" t="s">
        <v>19</v>
      </c>
      <c r="F18" s="101" t="s">
        <v>147</v>
      </c>
      <c r="G18" s="7">
        <f ca="1">ROUND(2*(G16-$C$15)/$C$16,0)/2+G15</f>
        <v>9000.5</v>
      </c>
      <c r="U18" s="93"/>
      <c r="V18" s="93"/>
      <c r="W18" s="93"/>
      <c r="X18" s="47">
        <v>-2400</v>
      </c>
      <c r="Y18" s="47">
        <f t="shared" si="0"/>
        <v>-5.8267124201227712E-3</v>
      </c>
      <c r="Z18" s="93"/>
    </row>
    <row r="19" spans="1:27" ht="13.5" thickBot="1">
      <c r="A19" s="5" t="s">
        <v>33</v>
      </c>
      <c r="C19" s="45">
        <f>+D15</f>
        <v>57131.782919942336</v>
      </c>
      <c r="D19" s="46">
        <f>+D16</f>
        <v>0.3581562169154654</v>
      </c>
      <c r="E19" s="17" t="s">
        <v>34</v>
      </c>
      <c r="F19" s="101" t="s">
        <v>148</v>
      </c>
      <c r="G19" s="104">
        <f ca="1">+$C$15+$C$16*G18-15018.5-$C$5/24</f>
        <v>45336.542115051547</v>
      </c>
      <c r="U19" s="93"/>
      <c r="V19" s="93"/>
      <c r="W19" s="93"/>
      <c r="X19" s="47">
        <v>-2300</v>
      </c>
      <c r="Y19" s="47">
        <f t="shared" si="0"/>
        <v>-5.7862535672361529E-3</v>
      </c>
      <c r="Z19" s="93"/>
    </row>
    <row r="20" spans="1:27" ht="1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6" t="s">
        <v>151</v>
      </c>
      <c r="I20" s="6" t="s">
        <v>54</v>
      </c>
      <c r="J20" s="6" t="s">
        <v>61</v>
      </c>
      <c r="K20" s="6" t="s">
        <v>55</v>
      </c>
      <c r="L20" s="6" t="s">
        <v>61</v>
      </c>
      <c r="M20" s="6" t="s">
        <v>35</v>
      </c>
      <c r="N20" s="6" t="s">
        <v>26</v>
      </c>
      <c r="O20" s="6" t="s">
        <v>22</v>
      </c>
      <c r="P20" s="125" t="s">
        <v>183</v>
      </c>
      <c r="Q20" s="4" t="s">
        <v>14</v>
      </c>
      <c r="R20" s="100" t="s">
        <v>141</v>
      </c>
      <c r="S20" s="81" t="s">
        <v>143</v>
      </c>
      <c r="T20" s="100" t="s">
        <v>142</v>
      </c>
      <c r="U20" s="93"/>
      <c r="V20" s="93"/>
      <c r="W20" s="93"/>
      <c r="X20" s="47">
        <v>-2200</v>
      </c>
      <c r="Y20" s="47">
        <f t="shared" si="0"/>
        <v>-5.7259212662882078E-3</v>
      </c>
      <c r="Z20" s="93"/>
    </row>
    <row r="21" spans="1:27" s="22" customFormat="1">
      <c r="A21" s="119" t="s">
        <v>136</v>
      </c>
      <c r="B21" s="79" t="s">
        <v>46</v>
      </c>
      <c r="C21" s="119">
        <v>47680.888299999999</v>
      </c>
      <c r="D21" s="90" t="s">
        <v>135</v>
      </c>
      <c r="E21" s="89">
        <f t="shared" ref="E21:E52" si="1">+(C21-C$7)/C$8</f>
        <v>-7.5387428687034089E-3</v>
      </c>
      <c r="F21" s="89">
        <f t="shared" ref="F21:F52" si="2">ROUND(2*E21,0)/2</f>
        <v>0</v>
      </c>
      <c r="G21" s="22">
        <f t="shared" ref="G21:G54" si="3">+C21-(C$7+F21*C$8)</f>
        <v>-2.7000000045518391E-3</v>
      </c>
      <c r="H21" s="22">
        <f t="shared" ref="H21:H26" si="4">G21</f>
        <v>-2.7000000045518391E-3</v>
      </c>
      <c r="O21" s="22">
        <f t="shared" ref="O21:O26" ca="1" si="5">C$11+C$12*F21</f>
        <v>-4.2439659203451399E-2</v>
      </c>
      <c r="P21" s="24">
        <f t="shared" ref="P21:P52" si="6">S$4*SIN(2*PI()/S$5*(F21-S$6))+S$7*F21</f>
        <v>-4.388100577970673E-4</v>
      </c>
      <c r="Q21" s="25">
        <f t="shared" ref="Q21:Q52" si="7">+C21-15018.5</f>
        <v>32662.388299999999</v>
      </c>
      <c r="R21" s="22">
        <f t="shared" ref="R21:R26" si="8">+(P21-G21)^2</f>
        <v>5.112979975304847E-6</v>
      </c>
      <c r="S21" s="22">
        <v>1</v>
      </c>
      <c r="T21" s="22">
        <f t="shared" ref="T21:T26" si="9">S21*R21</f>
        <v>5.112979975304847E-6</v>
      </c>
      <c r="U21" s="47"/>
      <c r="V21" s="47"/>
      <c r="W21" s="47"/>
      <c r="X21" s="47">
        <v>-2100</v>
      </c>
      <c r="Y21" s="47">
        <f t="shared" si="0"/>
        <v>-5.6459227344074926E-3</v>
      </c>
      <c r="Z21" s="47"/>
    </row>
    <row r="22" spans="1:27" s="22" customFormat="1">
      <c r="A22" s="119" t="s">
        <v>136</v>
      </c>
      <c r="B22" s="79" t="s">
        <v>52</v>
      </c>
      <c r="C22" s="119">
        <v>47681.7883</v>
      </c>
      <c r="D22" s="90" t="s">
        <v>135</v>
      </c>
      <c r="E22" s="89">
        <f t="shared" si="1"/>
        <v>2.5053755424667248</v>
      </c>
      <c r="F22" s="89">
        <f t="shared" si="2"/>
        <v>2.5</v>
      </c>
      <c r="G22" s="22">
        <f t="shared" si="3"/>
        <v>1.9252499987487681E-3</v>
      </c>
      <c r="H22" s="22">
        <f t="shared" si="4"/>
        <v>1.9252499987487681E-3</v>
      </c>
      <c r="O22" s="22">
        <f t="shared" ca="1" si="5"/>
        <v>-4.2429828898826745E-2</v>
      </c>
      <c r="P22" s="24">
        <f t="shared" si="6"/>
        <v>-4.302616796665878E-4</v>
      </c>
      <c r="Q22" s="25">
        <f t="shared" si="7"/>
        <v>32663.2883</v>
      </c>
      <c r="R22" s="22">
        <f t="shared" si="8"/>
        <v>5.548435267151127E-6</v>
      </c>
      <c r="S22" s="22">
        <v>1</v>
      </c>
      <c r="T22" s="22">
        <f t="shared" si="9"/>
        <v>5.548435267151127E-6</v>
      </c>
      <c r="U22" s="47"/>
      <c r="V22" s="47"/>
      <c r="W22" s="47"/>
      <c r="X22" s="47">
        <v>-2000</v>
      </c>
      <c r="Y22" s="47">
        <f t="shared" si="0"/>
        <v>-5.546532734296652E-3</v>
      </c>
      <c r="Z22" s="47"/>
    </row>
    <row r="23" spans="1:27" s="22" customFormat="1">
      <c r="A23" s="119" t="s">
        <v>136</v>
      </c>
      <c r="B23" s="79" t="s">
        <v>52</v>
      </c>
      <c r="C23" s="119">
        <v>47682.860699999997</v>
      </c>
      <c r="D23" s="90" t="s">
        <v>135</v>
      </c>
      <c r="E23" s="89">
        <f t="shared" si="1"/>
        <v>5.4996525197806578</v>
      </c>
      <c r="F23" s="89">
        <f t="shared" si="2"/>
        <v>5.5</v>
      </c>
      <c r="G23" s="22">
        <f t="shared" si="3"/>
        <v>-1.2445000902516767E-4</v>
      </c>
      <c r="H23" s="22">
        <f t="shared" si="4"/>
        <v>-1.2445000902516767E-4</v>
      </c>
      <c r="O23" s="22">
        <f t="shared" ca="1" si="5"/>
        <v>-4.241803253327716E-2</v>
      </c>
      <c r="P23" s="24">
        <f t="shared" si="6"/>
        <v>-4.2000240801184094E-4</v>
      </c>
      <c r="Q23" s="25">
        <f t="shared" si="7"/>
        <v>32664.360699999997</v>
      </c>
      <c r="R23" s="22">
        <f t="shared" si="8"/>
        <v>8.7351220546777704E-8</v>
      </c>
      <c r="S23" s="22">
        <v>1</v>
      </c>
      <c r="T23" s="22">
        <f t="shared" si="9"/>
        <v>8.7351220546777704E-8</v>
      </c>
      <c r="U23" s="47"/>
      <c r="V23" s="47"/>
      <c r="W23" s="47"/>
      <c r="X23" s="47">
        <v>-1900</v>
      </c>
      <c r="Y23" s="47">
        <f t="shared" si="0"/>
        <v>-5.4280926305333111E-3</v>
      </c>
      <c r="Z23" s="47"/>
      <c r="AA23" s="47"/>
    </row>
    <row r="24" spans="1:27" s="22" customFormat="1">
      <c r="A24" s="119" t="s">
        <v>136</v>
      </c>
      <c r="B24" s="79" t="s">
        <v>46</v>
      </c>
      <c r="C24" s="119">
        <v>47684.828300000001</v>
      </c>
      <c r="D24" s="90" t="s">
        <v>135</v>
      </c>
      <c r="E24" s="89">
        <f t="shared" si="1"/>
        <v>10.993441572921775</v>
      </c>
      <c r="F24" s="89">
        <f t="shared" si="2"/>
        <v>11</v>
      </c>
      <c r="G24" s="22">
        <f t="shared" si="3"/>
        <v>-2.3489000013796613E-3</v>
      </c>
      <c r="H24" s="22">
        <f t="shared" si="4"/>
        <v>-2.3489000013796613E-3</v>
      </c>
      <c r="O24" s="22">
        <f t="shared" ca="1" si="5"/>
        <v>-4.2396405863102928E-2</v>
      </c>
      <c r="P24" s="24">
        <f t="shared" si="6"/>
        <v>-4.0119039330059625E-4</v>
      </c>
      <c r="Q24" s="25">
        <f t="shared" si="7"/>
        <v>32666.328300000001</v>
      </c>
      <c r="R24" s="22">
        <f t="shared" si="8"/>
        <v>3.7935727174035053E-6</v>
      </c>
      <c r="S24" s="22">
        <v>1</v>
      </c>
      <c r="T24" s="22">
        <f t="shared" si="9"/>
        <v>3.7935727174035053E-6</v>
      </c>
      <c r="U24" s="47"/>
      <c r="V24" s="47"/>
      <c r="W24" s="47"/>
      <c r="X24" s="47">
        <v>-1800</v>
      </c>
      <c r="Y24" s="47">
        <f t="shared" si="0"/>
        <v>-5.2910092171203904E-3</v>
      </c>
      <c r="Z24" s="47"/>
      <c r="AA24" s="47"/>
    </row>
    <row r="25" spans="1:27" s="22" customFormat="1">
      <c r="A25" s="119" t="s">
        <v>136</v>
      </c>
      <c r="B25" s="79" t="s">
        <v>52</v>
      </c>
      <c r="C25" s="119">
        <v>47687.875099999997</v>
      </c>
      <c r="D25" s="90" t="s">
        <v>135</v>
      </c>
      <c r="E25" s="89">
        <f t="shared" si="1"/>
        <v>19.500494066853609</v>
      </c>
      <c r="F25" s="89">
        <f t="shared" si="2"/>
        <v>19.5</v>
      </c>
      <c r="G25" s="22">
        <f t="shared" si="3"/>
        <v>1.7694999405648559E-4</v>
      </c>
      <c r="H25" s="22">
        <f t="shared" si="4"/>
        <v>1.7694999405648559E-4</v>
      </c>
      <c r="O25" s="22">
        <f t="shared" ca="1" si="5"/>
        <v>-4.2362982827379103E-2</v>
      </c>
      <c r="P25" s="24">
        <f t="shared" si="6"/>
        <v>-3.7210914858010956E-4</v>
      </c>
      <c r="Q25" s="25">
        <f t="shared" si="7"/>
        <v>32669.375099999997</v>
      </c>
      <c r="R25" s="22">
        <f t="shared" si="8"/>
        <v>3.01465942112833E-7</v>
      </c>
      <c r="S25" s="22">
        <v>1</v>
      </c>
      <c r="T25" s="22">
        <f t="shared" si="9"/>
        <v>3.01465942112833E-7</v>
      </c>
      <c r="U25" s="47"/>
      <c r="V25" s="47"/>
      <c r="W25" s="47"/>
      <c r="X25" s="47">
        <v>-1700</v>
      </c>
      <c r="Y25" s="47">
        <f t="shared" si="0"/>
        <v>-5.1357533203127128E-3</v>
      </c>
      <c r="Z25" s="47"/>
    </row>
    <row r="26" spans="1:27" s="22" customFormat="1" ht="13.5" thickBot="1">
      <c r="A26" s="119" t="s">
        <v>136</v>
      </c>
      <c r="B26" s="79" t="s">
        <v>46</v>
      </c>
      <c r="C26" s="119">
        <v>47689.844799999999</v>
      </c>
      <c r="D26" s="90" t="s">
        <v>135</v>
      </c>
      <c r="E26" s="89">
        <f t="shared" si="1"/>
        <v>25.000146586654584</v>
      </c>
      <c r="F26" s="116">
        <f t="shared" si="2"/>
        <v>25</v>
      </c>
      <c r="G26" s="114">
        <f t="shared" si="3"/>
        <v>5.2499992307275534E-5</v>
      </c>
      <c r="H26" s="22">
        <f t="shared" si="4"/>
        <v>5.2499992307275534E-5</v>
      </c>
      <c r="O26" s="22">
        <f t="shared" ca="1" si="5"/>
        <v>-4.2341356157204871E-2</v>
      </c>
      <c r="P26" s="24">
        <f t="shared" si="6"/>
        <v>-3.5328690544946423E-4</v>
      </c>
      <c r="Q26" s="25">
        <f t="shared" si="7"/>
        <v>32671.344799999999</v>
      </c>
      <c r="R26" s="22">
        <f t="shared" si="8"/>
        <v>1.6466300639103876E-7</v>
      </c>
      <c r="S26" s="22">
        <v>1</v>
      </c>
      <c r="T26" s="22">
        <f t="shared" si="9"/>
        <v>1.6466300639103876E-7</v>
      </c>
      <c r="X26" s="47">
        <v>-1600</v>
      </c>
      <c r="Y26" s="47">
        <f t="shared" si="0"/>
        <v>-4.9628581815186574E-3</v>
      </c>
    </row>
    <row r="27" spans="1:27" s="22" customFormat="1">
      <c r="A27" s="23" t="s">
        <v>231</v>
      </c>
      <c r="B27" s="12" t="s">
        <v>46</v>
      </c>
      <c r="C27" s="157">
        <v>48444.470200000003</v>
      </c>
      <c r="D27" s="157" t="s">
        <v>202</v>
      </c>
      <c r="E27" s="89">
        <f t="shared" si="1"/>
        <v>2132.0100885132179</v>
      </c>
      <c r="F27" s="22">
        <f t="shared" si="2"/>
        <v>2132</v>
      </c>
      <c r="G27" s="22">
        <f t="shared" si="3"/>
        <v>3.6132000022917055E-3</v>
      </c>
      <c r="J27" s="22">
        <f>G27</f>
        <v>3.6132000022917055E-3</v>
      </c>
      <c r="O27" s="22">
        <f t="shared" ref="O27:O38" ca="1" si="10">C$11+C$12*F27</f>
        <v>-3.40563754195473E-2</v>
      </c>
      <c r="P27" s="24">
        <f t="shared" si="6"/>
        <v>5.3966190961991858E-3</v>
      </c>
      <c r="Q27" s="25">
        <f t="shared" si="7"/>
        <v>33425.970200000003</v>
      </c>
      <c r="X27" s="47">
        <v>-1500</v>
      </c>
      <c r="Y27" s="47">
        <f t="shared" si="0"/>
        <v>-4.7729176258309121E-3</v>
      </c>
    </row>
    <row r="28" spans="1:27" s="22" customFormat="1">
      <c r="A28" s="23" t="s">
        <v>231</v>
      </c>
      <c r="B28" s="12" t="s">
        <v>46</v>
      </c>
      <c r="C28" s="157">
        <v>48444.470300000001</v>
      </c>
      <c r="D28" s="157" t="s">
        <v>202</v>
      </c>
      <c r="E28" s="89">
        <f t="shared" si="1"/>
        <v>2132.010367725909</v>
      </c>
      <c r="F28" s="22">
        <f t="shared" si="2"/>
        <v>2132</v>
      </c>
      <c r="G28" s="22">
        <f t="shared" si="3"/>
        <v>3.713199999765493E-3</v>
      </c>
      <c r="J28" s="22">
        <f>G28</f>
        <v>3.713199999765493E-3</v>
      </c>
      <c r="O28" s="22">
        <f t="shared" ca="1" si="10"/>
        <v>-3.40563754195473E-2</v>
      </c>
      <c r="P28" s="24">
        <f t="shared" si="6"/>
        <v>5.3966190961991858E-3</v>
      </c>
      <c r="Q28" s="25">
        <f t="shared" si="7"/>
        <v>33425.970300000001</v>
      </c>
      <c r="X28" s="47">
        <v>-1400</v>
      </c>
      <c r="Y28" s="47">
        <f t="shared" si="0"/>
        <v>-4.5665840224767031E-3</v>
      </c>
    </row>
    <row r="29" spans="1:27" s="22" customFormat="1">
      <c r="A29" s="23" t="s">
        <v>231</v>
      </c>
      <c r="B29" s="12" t="s">
        <v>52</v>
      </c>
      <c r="C29" s="157">
        <v>48484.403299999998</v>
      </c>
      <c r="D29" s="157" t="s">
        <v>202</v>
      </c>
      <c r="E29" s="89">
        <f t="shared" si="1"/>
        <v>2243.508374566054</v>
      </c>
      <c r="F29" s="22">
        <f t="shared" si="2"/>
        <v>2243.5</v>
      </c>
      <c r="G29" s="22">
        <f t="shared" si="3"/>
        <v>2.9993499920237809E-3</v>
      </c>
      <c r="J29" s="22">
        <f>G29</f>
        <v>2.9993499920237809E-3</v>
      </c>
      <c r="O29" s="22">
        <f t="shared" ca="1" si="10"/>
        <v>-3.3617943833287769E-2</v>
      </c>
      <c r="P29" s="24">
        <f t="shared" si="6"/>
        <v>5.5325454055265948E-3</v>
      </c>
      <c r="Q29" s="25">
        <f t="shared" si="7"/>
        <v>33465.903299999998</v>
      </c>
      <c r="X29" s="47">
        <v>-1300</v>
      </c>
      <c r="Y29" s="47">
        <f t="shared" si="0"/>
        <v>-4.3445660441925301E-3</v>
      </c>
    </row>
    <row r="30" spans="1:27" s="22" customFormat="1">
      <c r="A30" s="23" t="s">
        <v>231</v>
      </c>
      <c r="B30" s="12" t="s">
        <v>52</v>
      </c>
      <c r="C30" s="157">
        <v>48484.405700000003</v>
      </c>
      <c r="D30" s="157" t="s">
        <v>202</v>
      </c>
      <c r="E30" s="89">
        <f t="shared" si="1"/>
        <v>2243.5150756708285</v>
      </c>
      <c r="F30" s="22">
        <f t="shared" si="2"/>
        <v>2243.5</v>
      </c>
      <c r="G30" s="22">
        <f t="shared" si="3"/>
        <v>5.3993499968782999E-3</v>
      </c>
      <c r="J30" s="22">
        <f>G30</f>
        <v>5.3993499968782999E-3</v>
      </c>
      <c r="O30" s="22">
        <f t="shared" ca="1" si="10"/>
        <v>-3.3617943833287769E-2</v>
      </c>
      <c r="P30" s="24">
        <f t="shared" si="6"/>
        <v>5.5325454055265948E-3</v>
      </c>
      <c r="Q30" s="25">
        <f t="shared" si="7"/>
        <v>33465.905700000003</v>
      </c>
      <c r="X30" s="47">
        <v>-1200</v>
      </c>
      <c r="Y30" s="47">
        <f t="shared" si="0"/>
        <v>-4.1076262332190392E-3</v>
      </c>
    </row>
    <row r="31" spans="1:27" s="22" customFormat="1">
      <c r="A31" s="119" t="s">
        <v>137</v>
      </c>
      <c r="B31" s="79" t="s">
        <v>46</v>
      </c>
      <c r="C31" s="119">
        <v>48505.7163</v>
      </c>
      <c r="D31" s="90" t="s">
        <v>135</v>
      </c>
      <c r="E31" s="89">
        <f t="shared" si="1"/>
        <v>2303.0169769696899</v>
      </c>
      <c r="F31" s="89">
        <f t="shared" si="2"/>
        <v>2303</v>
      </c>
      <c r="G31" s="22">
        <f t="shared" si="3"/>
        <v>6.0802999942097813E-3</v>
      </c>
      <c r="H31" s="22">
        <f>G31</f>
        <v>6.0802999942097813E-3</v>
      </c>
      <c r="O31" s="22">
        <f t="shared" ca="1" si="10"/>
        <v>-3.3383982583221034E-2</v>
      </c>
      <c r="P31" s="24">
        <f t="shared" si="6"/>
        <v>5.5954468021368079E-3</v>
      </c>
      <c r="Q31" s="25">
        <f t="shared" si="7"/>
        <v>33487.2163</v>
      </c>
      <c r="R31" s="22">
        <f>+(P31-G31)^2</f>
        <v>2.3508261786335159E-7</v>
      </c>
      <c r="S31" s="22">
        <v>1</v>
      </c>
      <c r="T31" s="22">
        <f>S31*R31</f>
        <v>2.3508261786335159E-7</v>
      </c>
      <c r="X31" s="47">
        <v>-1100</v>
      </c>
      <c r="Y31" s="47">
        <f t="shared" si="0"/>
        <v>-3.8565783822758766E-3</v>
      </c>
    </row>
    <row r="32" spans="1:27" s="22" customFormat="1">
      <c r="A32" s="23" t="s">
        <v>231</v>
      </c>
      <c r="B32" s="12" t="s">
        <v>46</v>
      </c>
      <c r="C32" s="157">
        <v>48524.337599999999</v>
      </c>
      <c r="D32" s="157" t="s">
        <v>202</v>
      </c>
      <c r="E32" s="89">
        <f t="shared" si="1"/>
        <v>2355.0100111712877</v>
      </c>
      <c r="F32" s="22">
        <f t="shared" si="2"/>
        <v>2355</v>
      </c>
      <c r="G32" s="22">
        <f t="shared" si="3"/>
        <v>3.5854999950970523E-3</v>
      </c>
      <c r="J32" s="22">
        <f t="shared" ref="J32:J38" si="11">G32</f>
        <v>3.5854999950970523E-3</v>
      </c>
      <c r="O32" s="22">
        <f t="shared" ca="1" si="10"/>
        <v>-3.3179512247028246E-2</v>
      </c>
      <c r="P32" s="24">
        <f t="shared" si="6"/>
        <v>5.6448495204000013E-3</v>
      </c>
      <c r="Q32" s="25">
        <f t="shared" si="7"/>
        <v>33505.837599999999</v>
      </c>
      <c r="X32" s="47">
        <v>-1000</v>
      </c>
      <c r="Y32" s="47">
        <f t="shared" si="0"/>
        <v>-3.5922847395118054E-3</v>
      </c>
    </row>
    <row r="33" spans="1:36" s="22" customFormat="1">
      <c r="A33" s="23" t="s">
        <v>231</v>
      </c>
      <c r="B33" s="12" t="s">
        <v>46</v>
      </c>
      <c r="C33" s="157">
        <v>48524.337800000001</v>
      </c>
      <c r="D33" s="157" t="s">
        <v>202</v>
      </c>
      <c r="E33" s="89">
        <f t="shared" si="1"/>
        <v>2355.0105695966909</v>
      </c>
      <c r="F33" s="22">
        <f t="shared" si="2"/>
        <v>2355</v>
      </c>
      <c r="G33" s="22">
        <f t="shared" si="3"/>
        <v>3.785499997320585E-3</v>
      </c>
      <c r="J33" s="22">
        <f t="shared" si="11"/>
        <v>3.785499997320585E-3</v>
      </c>
      <c r="O33" s="22">
        <f t="shared" ca="1" si="10"/>
        <v>-3.3179512247028246E-2</v>
      </c>
      <c r="P33" s="24">
        <f t="shared" si="6"/>
        <v>5.6448495204000013E-3</v>
      </c>
      <c r="Q33" s="25">
        <f t="shared" si="7"/>
        <v>33505.837800000001</v>
      </c>
      <c r="U33" s="47"/>
      <c r="V33" s="47"/>
      <c r="W33" s="47"/>
      <c r="X33" s="47">
        <v>-900</v>
      </c>
      <c r="Y33" s="47">
        <f t="shared" si="0"/>
        <v>-3.3156530470299641E-3</v>
      </c>
      <c r="Z33" s="47"/>
      <c r="AA33" s="47"/>
      <c r="AF33" s="22">
        <v>12</v>
      </c>
      <c r="AH33" s="22" t="s">
        <v>27</v>
      </c>
      <c r="AJ33" s="22" t="s">
        <v>28</v>
      </c>
    </row>
    <row r="34" spans="1:36" s="22" customFormat="1">
      <c r="A34" s="23" t="s">
        <v>231</v>
      </c>
      <c r="B34" s="12" t="s">
        <v>46</v>
      </c>
      <c r="C34" s="157">
        <v>48724.542600000001</v>
      </c>
      <c r="D34" s="157" t="s">
        <v>202</v>
      </c>
      <c r="E34" s="89">
        <f t="shared" si="1"/>
        <v>2914.0077939432549</v>
      </c>
      <c r="F34" s="22">
        <f t="shared" si="2"/>
        <v>2914</v>
      </c>
      <c r="G34" s="22">
        <f t="shared" si="3"/>
        <v>2.7913999947486445E-3</v>
      </c>
      <c r="J34" s="22">
        <f t="shared" si="11"/>
        <v>2.7913999947486445E-3</v>
      </c>
      <c r="O34" s="22">
        <f t="shared" ca="1" si="10"/>
        <v>-3.0981456132955831E-2</v>
      </c>
      <c r="P34" s="24">
        <f t="shared" si="6"/>
        <v>5.8385698788321668E-3</v>
      </c>
      <c r="Q34" s="25">
        <f t="shared" si="7"/>
        <v>33706.042600000001</v>
      </c>
      <c r="U34" s="47"/>
      <c r="V34" s="47"/>
      <c r="W34" s="47"/>
      <c r="X34" s="47">
        <v>-800</v>
      </c>
      <c r="Y34" s="47">
        <f t="shared" si="0"/>
        <v>-3.0276334231597304E-3</v>
      </c>
      <c r="Z34" s="47"/>
      <c r="AA34" s="47"/>
    </row>
    <row r="35" spans="1:36" s="22" customFormat="1">
      <c r="A35" s="23" t="s">
        <v>231</v>
      </c>
      <c r="B35" s="12" t="s">
        <v>46</v>
      </c>
      <c r="C35" s="157">
        <v>48724.5452</v>
      </c>
      <c r="D35" s="157" t="s">
        <v>202</v>
      </c>
      <c r="E35" s="89">
        <f t="shared" si="1"/>
        <v>2914.0150534734121</v>
      </c>
      <c r="F35" s="22">
        <f t="shared" si="2"/>
        <v>2914</v>
      </c>
      <c r="G35" s="22">
        <f t="shared" si="3"/>
        <v>5.3913999945507385E-3</v>
      </c>
      <c r="J35" s="22">
        <f t="shared" si="11"/>
        <v>5.3913999945507385E-3</v>
      </c>
      <c r="O35" s="22">
        <f t="shared" ca="1" si="10"/>
        <v>-3.0981456132955831E-2</v>
      </c>
      <c r="P35" s="24">
        <f t="shared" si="6"/>
        <v>5.8385698788321668E-3</v>
      </c>
      <c r="Q35" s="25">
        <f t="shared" si="7"/>
        <v>33706.0452</v>
      </c>
      <c r="U35" s="47"/>
      <c r="V35" s="47"/>
      <c r="W35" s="47"/>
      <c r="X35" s="47">
        <v>-700</v>
      </c>
      <c r="Y35" s="47">
        <f t="shared" si="0"/>
        <v>-2.7292150991833331E-3</v>
      </c>
      <c r="Z35" s="47"/>
      <c r="AA35" s="47"/>
    </row>
    <row r="36" spans="1:36" s="22" customFormat="1">
      <c r="A36" s="23" t="s">
        <v>254</v>
      </c>
      <c r="B36" s="12" t="s">
        <v>46</v>
      </c>
      <c r="C36" s="157">
        <v>48839.508999999998</v>
      </c>
      <c r="D36" s="157" t="s">
        <v>202</v>
      </c>
      <c r="E36" s="89">
        <f t="shared" si="1"/>
        <v>3235.0085816022702</v>
      </c>
      <c r="F36" s="22">
        <f t="shared" si="2"/>
        <v>3235</v>
      </c>
      <c r="G36" s="22">
        <f t="shared" si="3"/>
        <v>3.073499996389728E-3</v>
      </c>
      <c r="J36" s="22">
        <f t="shared" si="11"/>
        <v>3.073499996389728E-3</v>
      </c>
      <c r="O36" s="22">
        <f t="shared" ca="1" si="10"/>
        <v>-2.9719245019150381E-2</v>
      </c>
      <c r="P36" s="24">
        <f t="shared" si="6"/>
        <v>5.667595341872938E-3</v>
      </c>
      <c r="Q36" s="25">
        <f t="shared" si="7"/>
        <v>33821.008999999998</v>
      </c>
      <c r="U36" s="47"/>
      <c r="V36" s="47"/>
      <c r="W36" s="47"/>
      <c r="X36" s="47">
        <v>-600</v>
      </c>
      <c r="Y36" s="47">
        <f t="shared" si="0"/>
        <v>-2.4214230217252481E-3</v>
      </c>
      <c r="Z36" s="47"/>
      <c r="AA36" s="47"/>
    </row>
    <row r="37" spans="1:36" s="22" customFormat="1">
      <c r="A37" s="23" t="s">
        <v>254</v>
      </c>
      <c r="B37" s="12" t="s">
        <v>46</v>
      </c>
      <c r="C37" s="157">
        <v>48839.514000000003</v>
      </c>
      <c r="D37" s="157" t="s">
        <v>202</v>
      </c>
      <c r="E37" s="89">
        <f t="shared" si="1"/>
        <v>3235.0225422372014</v>
      </c>
      <c r="F37" s="22">
        <f t="shared" si="2"/>
        <v>3235</v>
      </c>
      <c r="G37" s="22">
        <f t="shared" si="3"/>
        <v>8.0735000010463409E-3</v>
      </c>
      <c r="J37" s="22">
        <f t="shared" si="11"/>
        <v>8.0735000010463409E-3</v>
      </c>
      <c r="O37" s="22">
        <f t="shared" ca="1" si="10"/>
        <v>-2.9719245019150381E-2</v>
      </c>
      <c r="P37" s="24">
        <f t="shared" si="6"/>
        <v>5.667595341872938E-3</v>
      </c>
      <c r="Q37" s="25">
        <f t="shared" si="7"/>
        <v>33821.014000000003</v>
      </c>
      <c r="U37" s="47"/>
      <c r="V37" s="47"/>
      <c r="W37" s="47"/>
      <c r="X37" s="47">
        <v>-500</v>
      </c>
      <c r="Y37" s="47">
        <f t="shared" si="0"/>
        <v>-2.1053143324737838E-3</v>
      </c>
      <c r="Z37" s="47"/>
      <c r="AA37" s="47"/>
      <c r="AE37" s="22" t="s">
        <v>29</v>
      </c>
      <c r="AF37" s="22">
        <v>6</v>
      </c>
      <c r="AH37" s="22" t="s">
        <v>27</v>
      </c>
      <c r="AJ37" s="22" t="s">
        <v>28</v>
      </c>
    </row>
    <row r="38" spans="1:36" s="22" customFormat="1">
      <c r="A38" s="23" t="s">
        <v>261</v>
      </c>
      <c r="B38" s="12" t="s">
        <v>46</v>
      </c>
      <c r="C38" s="157">
        <v>49545.419000000002</v>
      </c>
      <c r="D38" s="157" t="s">
        <v>202</v>
      </c>
      <c r="E38" s="89">
        <f t="shared" si="1"/>
        <v>5205.9989406670175</v>
      </c>
      <c r="F38" s="22">
        <f t="shared" si="2"/>
        <v>5206</v>
      </c>
      <c r="G38" s="22">
        <f t="shared" si="3"/>
        <v>-3.7940000038361177E-4</v>
      </c>
      <c r="J38" s="22">
        <f t="shared" si="11"/>
        <v>-3.7940000038361177E-4</v>
      </c>
      <c r="O38" s="22">
        <f t="shared" ca="1" si="10"/>
        <v>-2.1969032853073937E-2</v>
      </c>
      <c r="P38" s="24">
        <f t="shared" si="6"/>
        <v>9.6223529566554151E-4</v>
      </c>
      <c r="Q38" s="25">
        <f t="shared" si="7"/>
        <v>34526.919000000002</v>
      </c>
      <c r="U38" s="47"/>
      <c r="V38" s="47"/>
      <c r="W38" s="47"/>
      <c r="X38" s="47">
        <v>-400</v>
      </c>
      <c r="Y38" s="47">
        <f t="shared" si="0"/>
        <v>-1.7819747373256103E-3</v>
      </c>
      <c r="Z38" s="47"/>
      <c r="AA38" s="47"/>
    </row>
    <row r="39" spans="1:36" s="22" customFormat="1">
      <c r="A39" s="120" t="s">
        <v>41</v>
      </c>
      <c r="B39" s="121"/>
      <c r="C39" s="122">
        <v>49545.419500000004</v>
      </c>
      <c r="D39" s="32" t="s">
        <v>175</v>
      </c>
      <c r="E39" s="89">
        <f t="shared" si="1"/>
        <v>5206.0003367305153</v>
      </c>
      <c r="F39" s="89">
        <f t="shared" si="2"/>
        <v>5206</v>
      </c>
      <c r="G39" s="22">
        <f t="shared" si="3"/>
        <v>1.2060000153724104E-4</v>
      </c>
      <c r="J39" s="23"/>
      <c r="K39" s="22">
        <f>G39</f>
        <v>1.2060000153724104E-4</v>
      </c>
      <c r="P39" s="24">
        <f t="shared" si="6"/>
        <v>9.6223529566554151E-4</v>
      </c>
      <c r="Q39" s="25">
        <f t="shared" si="7"/>
        <v>34526.919500000004</v>
      </c>
      <c r="R39" s="22">
        <f>+(P39-G39)^2</f>
        <v>7.0834996832243088E-7</v>
      </c>
      <c r="S39" s="22">
        <v>1</v>
      </c>
      <c r="T39" s="22">
        <f>S39*R39</f>
        <v>7.0834996832243088E-7</v>
      </c>
      <c r="U39" s="47"/>
      <c r="V39" s="47"/>
      <c r="W39" s="47"/>
      <c r="X39" s="47">
        <v>-300</v>
      </c>
      <c r="Y39" s="47">
        <f t="shared" si="0"/>
        <v>-1.4525147774237441E-3</v>
      </c>
      <c r="Z39" s="47"/>
      <c r="AA39" s="47"/>
      <c r="AE39" s="22" t="s">
        <v>29</v>
      </c>
      <c r="AF39" s="22">
        <v>7</v>
      </c>
      <c r="AH39" s="22" t="s">
        <v>27</v>
      </c>
      <c r="AJ39" s="22" t="s">
        <v>28</v>
      </c>
    </row>
    <row r="40" spans="1:36" s="22" customFormat="1">
      <c r="A40" s="122" t="s">
        <v>42</v>
      </c>
      <c r="B40" s="123"/>
      <c r="C40" s="122">
        <v>50585.481599999999</v>
      </c>
      <c r="D40" s="32">
        <v>8.9999999999999998E-4</v>
      </c>
      <c r="E40" s="89">
        <f t="shared" si="1"/>
        <v>8109.9857908657677</v>
      </c>
      <c r="F40" s="89">
        <f t="shared" si="2"/>
        <v>8110</v>
      </c>
      <c r="G40" s="22">
        <f t="shared" si="3"/>
        <v>-5.0890000056824647E-3</v>
      </c>
      <c r="J40" s="23"/>
      <c r="K40" s="22">
        <f>G40</f>
        <v>-5.0890000056824647E-3</v>
      </c>
      <c r="P40" s="24">
        <f t="shared" si="6"/>
        <v>-5.8464969318004403E-3</v>
      </c>
      <c r="Q40" s="25">
        <f t="shared" si="7"/>
        <v>35566.981599999999</v>
      </c>
      <c r="R40" s="22">
        <f>+(P40-G40)^2</f>
        <v>5.7380159307818175E-7</v>
      </c>
      <c r="S40" s="22">
        <v>1</v>
      </c>
      <c r="T40" s="22">
        <f>S40*R40</f>
        <v>5.7380159307818175E-7</v>
      </c>
      <c r="U40" s="47"/>
      <c r="V40" s="47"/>
      <c r="W40" s="47"/>
      <c r="X40" s="47">
        <v>-200</v>
      </c>
      <c r="Y40" s="47">
        <f t="shared" si="0"/>
        <v>-1.118066014896481E-3</v>
      </c>
      <c r="Z40" s="47"/>
      <c r="AA40" s="47"/>
      <c r="AE40" s="22" t="s">
        <v>29</v>
      </c>
      <c r="AF40" s="22">
        <v>6</v>
      </c>
      <c r="AH40" s="22" t="s">
        <v>27</v>
      </c>
      <c r="AJ40" s="22" t="s">
        <v>28</v>
      </c>
    </row>
    <row r="41" spans="1:36" s="22" customFormat="1">
      <c r="A41" s="122" t="s">
        <v>43</v>
      </c>
      <c r="B41" s="123"/>
      <c r="C41" s="124">
        <v>51294.440999999999</v>
      </c>
      <c r="D41" s="31">
        <v>1.5E-3</v>
      </c>
      <c r="E41" s="89">
        <f t="shared" si="1"/>
        <v>10089.490461954605</v>
      </c>
      <c r="F41" s="89">
        <f t="shared" si="2"/>
        <v>10089.5</v>
      </c>
      <c r="G41" s="22">
        <f t="shared" si="3"/>
        <v>-3.4160500072175637E-3</v>
      </c>
      <c r="J41" s="23"/>
      <c r="K41" s="22">
        <f>G41</f>
        <v>-3.4160500072175637E-3</v>
      </c>
      <c r="P41" s="24">
        <f t="shared" si="6"/>
        <v>-2.5150866264864302E-3</v>
      </c>
      <c r="Q41" s="25">
        <f t="shared" si="7"/>
        <v>36275.940999999999</v>
      </c>
      <c r="R41" s="22">
        <f>+(P41-G41)^2</f>
        <v>8.1173501341847351E-7</v>
      </c>
      <c r="S41" s="22">
        <v>1</v>
      </c>
      <c r="T41" s="22">
        <f>S41*R41</f>
        <v>8.1173501341847351E-7</v>
      </c>
      <c r="U41" s="47"/>
      <c r="V41" s="47"/>
      <c r="W41" s="47"/>
      <c r="X41" s="47">
        <v>-100</v>
      </c>
      <c r="Y41" s="47">
        <f t="shared" si="0"/>
        <v>-7.797771463977141E-4</v>
      </c>
      <c r="Z41" s="47"/>
      <c r="AA41" s="47"/>
      <c r="AE41" s="22" t="s">
        <v>29</v>
      </c>
      <c r="AF41" s="22">
        <v>10</v>
      </c>
      <c r="AH41" s="22" t="s">
        <v>27</v>
      </c>
      <c r="AJ41" s="22" t="s">
        <v>28</v>
      </c>
    </row>
    <row r="42" spans="1:36" s="22" customFormat="1">
      <c r="A42" s="32" t="s">
        <v>44</v>
      </c>
      <c r="B42" s="33"/>
      <c r="C42" s="31">
        <v>51679.455300000001</v>
      </c>
      <c r="D42" s="31">
        <v>5.9999999999999995E-4</v>
      </c>
      <c r="E42" s="89">
        <f t="shared" si="1"/>
        <v>11164.499278095562</v>
      </c>
      <c r="F42" s="89">
        <f t="shared" si="2"/>
        <v>11164.5</v>
      </c>
      <c r="G42" s="22">
        <f t="shared" si="3"/>
        <v>-2.58550004218705E-4</v>
      </c>
      <c r="J42" s="23"/>
      <c r="K42" s="22">
        <f>G42</f>
        <v>-2.58550004218705E-4</v>
      </c>
      <c r="P42" s="24">
        <f t="shared" si="6"/>
        <v>1.0799266968300311E-3</v>
      </c>
      <c r="Q42" s="25">
        <f t="shared" si="7"/>
        <v>36660.955300000001</v>
      </c>
      <c r="R42" s="22">
        <f>+(P42-G42)^2</f>
        <v>1.7915198792503077E-6</v>
      </c>
      <c r="X42" s="47">
        <v>0</v>
      </c>
      <c r="Y42" s="47">
        <f t="shared" si="0"/>
        <v>-4.388100577970673E-4</v>
      </c>
    </row>
    <row r="43" spans="1:36" s="22" customFormat="1">
      <c r="A43" s="23" t="s">
        <v>284</v>
      </c>
      <c r="B43" s="12" t="s">
        <v>52</v>
      </c>
      <c r="C43" s="157">
        <v>52041.546999999999</v>
      </c>
      <c r="D43" s="157" t="s">
        <v>202</v>
      </c>
      <c r="E43" s="89">
        <f t="shared" si="1"/>
        <v>12175.505284239909</v>
      </c>
      <c r="F43" s="22">
        <f t="shared" si="2"/>
        <v>12175.5</v>
      </c>
      <c r="G43" s="22">
        <f t="shared" si="3"/>
        <v>1.8925499971373938E-3</v>
      </c>
      <c r="I43" s="22">
        <f>G43</f>
        <v>1.8925499971373938E-3</v>
      </c>
      <c r="O43" s="22">
        <f t="shared" ref="O43:O51" ca="1" si="12">C$11+C$12*F43</f>
        <v>5.4358903795337712E-3</v>
      </c>
      <c r="P43" s="24">
        <f t="shared" si="6"/>
        <v>4.1068331767999946E-3</v>
      </c>
      <c r="Q43" s="25">
        <f t="shared" si="7"/>
        <v>37023.046999999999</v>
      </c>
      <c r="X43" s="47">
        <v>100</v>
      </c>
      <c r="Y43" s="47">
        <f t="shared" si="0"/>
        <v>-9.6335833570391794E-5</v>
      </c>
    </row>
    <row r="44" spans="1:36" s="22" customFormat="1">
      <c r="A44" s="119" t="s">
        <v>138</v>
      </c>
      <c r="B44" s="79" t="s">
        <v>46</v>
      </c>
      <c r="C44" s="119">
        <v>52777.3698</v>
      </c>
      <c r="D44" s="90" t="s">
        <v>135</v>
      </c>
      <c r="E44" s="89">
        <f t="shared" si="1"/>
        <v>14230.015979342719</v>
      </c>
      <c r="F44" s="89">
        <f t="shared" si="2"/>
        <v>14230</v>
      </c>
      <c r="G44" s="22">
        <f t="shared" si="3"/>
        <v>5.7229999947594479E-3</v>
      </c>
      <c r="K44" s="22">
        <f t="shared" ref="K44:K54" si="13">G44</f>
        <v>5.7229999947594479E-3</v>
      </c>
      <c r="O44" s="22">
        <f t="shared" ca="1" si="12"/>
        <v>1.3514434720073625E-2</v>
      </c>
      <c r="P44" s="24">
        <f t="shared" si="6"/>
        <v>5.3610932510545998E-3</v>
      </c>
      <c r="Q44" s="25">
        <f t="shared" si="7"/>
        <v>37758.8698</v>
      </c>
      <c r="R44" s="22">
        <f t="shared" ref="R44:R51" si="14">+(P44-G44)^2</f>
        <v>1.309764911390466E-7</v>
      </c>
      <c r="S44" s="22">
        <v>1</v>
      </c>
      <c r="T44" s="22">
        <f t="shared" ref="T44:T51" si="15">S44*R44</f>
        <v>1.309764911390466E-7</v>
      </c>
      <c r="X44" s="47">
        <v>200</v>
      </c>
      <c r="Y44" s="47">
        <f t="shared" si="0"/>
        <v>2.4646926540324379E-4</v>
      </c>
    </row>
    <row r="45" spans="1:36" s="22" customFormat="1">
      <c r="A45" s="119" t="s">
        <v>138</v>
      </c>
      <c r="B45" s="79" t="s">
        <v>46</v>
      </c>
      <c r="C45" s="119">
        <v>52797.425199999998</v>
      </c>
      <c r="D45" s="90" t="s">
        <v>135</v>
      </c>
      <c r="E45" s="89">
        <f t="shared" si="1"/>
        <v>14286.01320285164</v>
      </c>
      <c r="F45" s="89">
        <f t="shared" si="2"/>
        <v>14286</v>
      </c>
      <c r="G45" s="22">
        <f t="shared" si="3"/>
        <v>4.7285999971791171E-3</v>
      </c>
      <c r="K45" s="22">
        <f t="shared" si="13"/>
        <v>4.7285999971791171E-3</v>
      </c>
      <c r="O45" s="22">
        <f t="shared" ca="1" si="12"/>
        <v>1.3734633543665851E-2</v>
      </c>
      <c r="P45" s="24">
        <f t="shared" si="6"/>
        <v>5.281384420575414E-3</v>
      </c>
      <c r="Q45" s="25">
        <f t="shared" si="7"/>
        <v>37778.925199999998</v>
      </c>
      <c r="R45" s="22">
        <f t="shared" si="14"/>
        <v>3.0557061874957648E-7</v>
      </c>
      <c r="S45" s="22">
        <v>1</v>
      </c>
      <c r="T45" s="22">
        <f t="shared" si="15"/>
        <v>3.0557061874957648E-7</v>
      </c>
      <c r="X45" s="47">
        <v>300</v>
      </c>
      <c r="Y45" s="47">
        <f t="shared" si="0"/>
        <v>5.8842784182341922E-4</v>
      </c>
    </row>
    <row r="46" spans="1:36" s="22" customFormat="1">
      <c r="A46" s="119" t="s">
        <v>138</v>
      </c>
      <c r="B46" s="79" t="s">
        <v>46</v>
      </c>
      <c r="C46" s="119">
        <v>52803.516799999998</v>
      </c>
      <c r="D46" s="90" t="s">
        <v>135</v>
      </c>
      <c r="E46" s="89">
        <f t="shared" si="1"/>
        <v>14303.021723585554</v>
      </c>
      <c r="F46" s="89">
        <f t="shared" si="2"/>
        <v>14303</v>
      </c>
      <c r="G46" s="22">
        <f t="shared" si="3"/>
        <v>7.7802999949199148E-3</v>
      </c>
      <c r="K46" s="22">
        <f t="shared" si="13"/>
        <v>7.7802999949199148E-3</v>
      </c>
      <c r="O46" s="22">
        <f t="shared" ca="1" si="12"/>
        <v>1.3801479615113493E-2</v>
      </c>
      <c r="P46" s="24">
        <f t="shared" si="6"/>
        <v>5.2560572171764866E-3</v>
      </c>
      <c r="Q46" s="25">
        <f t="shared" si="7"/>
        <v>37785.016799999998</v>
      </c>
      <c r="R46" s="22">
        <f t="shared" si="14"/>
        <v>6.3718016009898584E-6</v>
      </c>
      <c r="S46" s="22">
        <v>1</v>
      </c>
      <c r="T46" s="22">
        <f t="shared" si="15"/>
        <v>6.3718016009898584E-6</v>
      </c>
      <c r="X46" s="47">
        <v>400</v>
      </c>
      <c r="Y46" s="47">
        <f t="shared" si="0"/>
        <v>9.2836540585337858E-4</v>
      </c>
    </row>
    <row r="47" spans="1:36" s="22" customFormat="1">
      <c r="A47" s="119" t="s">
        <v>138</v>
      </c>
      <c r="B47" s="79" t="s">
        <v>46</v>
      </c>
      <c r="C47" s="119">
        <v>52821.421699999999</v>
      </c>
      <c r="D47" s="90" t="s">
        <v>135</v>
      </c>
      <c r="E47" s="89">
        <f t="shared" si="1"/>
        <v>14353.014478016035</v>
      </c>
      <c r="F47" s="89">
        <f t="shared" si="2"/>
        <v>14353</v>
      </c>
      <c r="G47" s="22">
        <f t="shared" si="3"/>
        <v>5.1852999968104996E-3</v>
      </c>
      <c r="K47" s="22">
        <f t="shared" si="13"/>
        <v>5.1852999968104996E-3</v>
      </c>
      <c r="O47" s="22">
        <f t="shared" ca="1" si="12"/>
        <v>1.3998085707606557E-2</v>
      </c>
      <c r="P47" s="24">
        <f t="shared" si="6"/>
        <v>5.17855048886869E-3</v>
      </c>
      <c r="Q47" s="25">
        <f t="shared" si="7"/>
        <v>37802.921699999999</v>
      </c>
      <c r="R47" s="22">
        <f t="shared" si="14"/>
        <v>4.5555857456551012E-11</v>
      </c>
      <c r="S47" s="22">
        <v>1</v>
      </c>
      <c r="T47" s="22">
        <f t="shared" si="15"/>
        <v>4.5555857456551012E-11</v>
      </c>
      <c r="X47" s="47">
        <v>500</v>
      </c>
      <c r="Y47" s="47">
        <f t="shared" si="0"/>
        <v>1.2651144090190802E-3</v>
      </c>
      <c r="AE47" s="22" t="s">
        <v>29</v>
      </c>
      <c r="AF47" s="22">
        <v>8</v>
      </c>
      <c r="AH47" s="22" t="s">
        <v>30</v>
      </c>
      <c r="AJ47" s="22" t="s">
        <v>28</v>
      </c>
    </row>
    <row r="48" spans="1:36" s="22" customFormat="1">
      <c r="A48" s="119" t="s">
        <v>138</v>
      </c>
      <c r="B48" s="79" t="s">
        <v>46</v>
      </c>
      <c r="C48" s="119">
        <v>52845.417800000003</v>
      </c>
      <c r="D48" s="90" t="s">
        <v>135</v>
      </c>
      <c r="E48" s="89">
        <f t="shared" si="1"/>
        <v>14420.014636329646</v>
      </c>
      <c r="F48" s="89">
        <f t="shared" si="2"/>
        <v>14420</v>
      </c>
      <c r="G48" s="22">
        <f t="shared" si="3"/>
        <v>5.2419999992707744E-3</v>
      </c>
      <c r="K48" s="22">
        <f t="shared" si="13"/>
        <v>5.2419999992707744E-3</v>
      </c>
      <c r="O48" s="22">
        <f t="shared" ca="1" si="12"/>
        <v>1.4261537871547256E-2</v>
      </c>
      <c r="P48" s="24">
        <f t="shared" si="6"/>
        <v>5.0677310572687147E-3</v>
      </c>
      <c r="Q48" s="25">
        <f t="shared" si="7"/>
        <v>37826.917800000003</v>
      </c>
      <c r="R48" s="22">
        <f t="shared" si="14"/>
        <v>3.0369664146517243E-8</v>
      </c>
      <c r="S48" s="22">
        <v>1</v>
      </c>
      <c r="T48" s="22">
        <f t="shared" si="15"/>
        <v>3.0369664146517243E-8</v>
      </c>
      <c r="X48" s="47">
        <v>600</v>
      </c>
      <c r="Y48" s="47">
        <f t="shared" si="0"/>
        <v>1.5975182542674652E-3</v>
      </c>
    </row>
    <row r="49" spans="1:36" s="22" customFormat="1">
      <c r="A49" s="119" t="s">
        <v>138</v>
      </c>
      <c r="B49" s="79" t="s">
        <v>52</v>
      </c>
      <c r="C49" s="119">
        <v>52846.3105</v>
      </c>
      <c r="D49" s="90" t="s">
        <v>135</v>
      </c>
      <c r="E49" s="89">
        <f t="shared" si="1"/>
        <v>14422.507168087988</v>
      </c>
      <c r="F49" s="89">
        <f t="shared" si="2"/>
        <v>14422.5</v>
      </c>
      <c r="G49" s="22">
        <f t="shared" si="3"/>
        <v>2.567249997809995E-3</v>
      </c>
      <c r="K49" s="22">
        <f t="shared" si="13"/>
        <v>2.567249997809995E-3</v>
      </c>
      <c r="O49" s="22">
        <f t="shared" ca="1" si="12"/>
        <v>1.427136817617191E-2</v>
      </c>
      <c r="P49" s="24">
        <f t="shared" si="6"/>
        <v>5.0634436690201344E-3</v>
      </c>
      <c r="Q49" s="25">
        <f t="shared" si="7"/>
        <v>37827.8105</v>
      </c>
      <c r="R49" s="22">
        <f t="shared" si="14"/>
        <v>6.2309828441895534E-6</v>
      </c>
      <c r="S49" s="22">
        <v>1</v>
      </c>
      <c r="T49" s="22">
        <f t="shared" si="15"/>
        <v>6.2309828441895534E-6</v>
      </c>
      <c r="X49" s="47">
        <v>700</v>
      </c>
      <c r="Y49" s="47">
        <f t="shared" si="0"/>
        <v>1.9244352684110099E-3</v>
      </c>
    </row>
    <row r="50" spans="1:36" s="22" customFormat="1">
      <c r="A50" s="119" t="s">
        <v>138</v>
      </c>
      <c r="B50" s="79" t="s">
        <v>46</v>
      </c>
      <c r="C50" s="119">
        <v>52846.490299999998</v>
      </c>
      <c r="D50" s="90" t="s">
        <v>135</v>
      </c>
      <c r="E50" s="89">
        <f t="shared" si="1"/>
        <v>14423.009192519652</v>
      </c>
      <c r="F50" s="89">
        <f t="shared" si="2"/>
        <v>14423</v>
      </c>
      <c r="G50" s="22">
        <f t="shared" si="3"/>
        <v>3.2922999962465838E-3</v>
      </c>
      <c r="K50" s="22">
        <f t="shared" si="13"/>
        <v>3.2922999962465838E-3</v>
      </c>
      <c r="O50" s="22">
        <f t="shared" ca="1" si="12"/>
        <v>1.4273334237096841E-2</v>
      </c>
      <c r="P50" s="24">
        <f t="shared" si="6"/>
        <v>5.0625848863855979E-3</v>
      </c>
      <c r="Q50" s="25">
        <f t="shared" si="7"/>
        <v>37827.990299999998</v>
      </c>
      <c r="R50" s="22">
        <f t="shared" si="14"/>
        <v>3.1339085922545012E-6</v>
      </c>
      <c r="S50" s="22">
        <v>1</v>
      </c>
      <c r="T50" s="22">
        <f t="shared" si="15"/>
        <v>3.1339085922545012E-6</v>
      </c>
      <c r="X50" s="47">
        <v>800</v>
      </c>
      <c r="Y50" s="47">
        <f t="shared" si="0"/>
        <v>2.2447426233148161E-3</v>
      </c>
    </row>
    <row r="51" spans="1:36" s="22" customFormat="1">
      <c r="A51" s="119" t="s">
        <v>138</v>
      </c>
      <c r="B51" s="79" t="s">
        <v>52</v>
      </c>
      <c r="C51" s="119">
        <v>52885.350700000003</v>
      </c>
      <c r="D51" s="90" t="s">
        <v>135</v>
      </c>
      <c r="E51" s="89">
        <f t="shared" si="1"/>
        <v>14531.512363957101</v>
      </c>
      <c r="F51" s="89">
        <f t="shared" si="2"/>
        <v>14531.5</v>
      </c>
      <c r="G51" s="22">
        <f t="shared" si="3"/>
        <v>4.4281500013312325E-3</v>
      </c>
      <c r="K51" s="22">
        <f t="shared" si="13"/>
        <v>4.4281500013312325E-3</v>
      </c>
      <c r="O51" s="22">
        <f t="shared" ca="1" si="12"/>
        <v>1.4699969457806779E-2</v>
      </c>
      <c r="P51" s="24">
        <f t="shared" si="6"/>
        <v>4.8660732596878158E-3</v>
      </c>
      <c r="Q51" s="25">
        <f t="shared" si="7"/>
        <v>37866.850700000003</v>
      </c>
      <c r="R51" s="22">
        <f t="shared" si="14"/>
        <v>1.917767802096468E-7</v>
      </c>
      <c r="S51" s="22">
        <v>1</v>
      </c>
      <c r="T51" s="22">
        <f t="shared" si="15"/>
        <v>1.917767802096468E-7</v>
      </c>
      <c r="X51" s="47">
        <v>900</v>
      </c>
      <c r="Y51" s="47">
        <f t="shared" si="0"/>
        <v>2.5573401923585453E-3</v>
      </c>
    </row>
    <row r="52" spans="1:36" s="22" customFormat="1">
      <c r="A52" s="32" t="s">
        <v>45</v>
      </c>
      <c r="B52" s="33" t="s">
        <v>46</v>
      </c>
      <c r="C52" s="29">
        <v>53118.864000000001</v>
      </c>
      <c r="D52" s="32">
        <v>2.9999999999999997E-4</v>
      </c>
      <c r="E52" s="89">
        <f t="shared" si="1"/>
        <v>15183.511149940285</v>
      </c>
      <c r="F52" s="89">
        <f t="shared" si="2"/>
        <v>15183.5</v>
      </c>
      <c r="G52" s="22">
        <f t="shared" si="3"/>
        <v>3.993349993834272E-3</v>
      </c>
      <c r="J52" s="23"/>
      <c r="K52" s="22">
        <f t="shared" si="13"/>
        <v>3.993349993834272E-3</v>
      </c>
      <c r="P52" s="24">
        <f t="shared" si="6"/>
        <v>3.3041910210569129E-3</v>
      </c>
      <c r="Q52" s="25">
        <f t="shared" si="7"/>
        <v>38100.364000000001</v>
      </c>
      <c r="X52" s="47">
        <v>1000</v>
      </c>
      <c r="Y52" s="47">
        <f t="shared" si="0"/>
        <v>2.861154328927805E-3</v>
      </c>
      <c r="AE52" s="22" t="s">
        <v>29</v>
      </c>
      <c r="AF52" s="22">
        <v>5</v>
      </c>
      <c r="AH52" s="22" t="s">
        <v>27</v>
      </c>
      <c r="AJ52" s="22" t="s">
        <v>28</v>
      </c>
    </row>
    <row r="53" spans="1:36" s="22" customFormat="1">
      <c r="A53" s="34" t="s">
        <v>47</v>
      </c>
      <c r="B53" s="35"/>
      <c r="C53" s="19">
        <v>53137.497600000002</v>
      </c>
      <c r="D53" s="19">
        <v>4.0000000000000002E-4</v>
      </c>
      <c r="E53" s="89">
        <f t="shared" ref="E53:E84" si="16">+(C53-C$7)/C$8</f>
        <v>15235.538527303788</v>
      </c>
      <c r="F53" s="89">
        <f t="shared" ref="F53:F84" si="17">ROUND(2*E53,0)/2</f>
        <v>15235.5</v>
      </c>
      <c r="G53" s="22">
        <f t="shared" si="3"/>
        <v>1.3798549996863585E-2</v>
      </c>
      <c r="J53" s="23"/>
      <c r="K53" s="22">
        <f t="shared" si="13"/>
        <v>1.3798549996863585E-2</v>
      </c>
      <c r="P53" s="24">
        <f t="shared" ref="P53:P84" si="18">S$4*SIN(2*PI()/S$5*(F53-S$6))+S$7*F53</f>
        <v>3.1555459819415732E-3</v>
      </c>
      <c r="Q53" s="25">
        <f t="shared" ref="Q53:Q84" si="19">+C53-15018.5</f>
        <v>38118.997600000002</v>
      </c>
      <c r="X53" s="47">
        <v>1100</v>
      </c>
      <c r="Y53" s="47">
        <f t="shared" si="0"/>
        <v>3.1551415539573841E-3</v>
      </c>
    </row>
    <row r="54" spans="1:36" s="22" customFormat="1">
      <c r="A54" s="115" t="s">
        <v>193</v>
      </c>
      <c r="B54" s="111" t="s">
        <v>52</v>
      </c>
      <c r="C54" s="112">
        <v>53149.662600000003</v>
      </c>
      <c r="D54" s="112">
        <v>4.0000000000000002E-4</v>
      </c>
      <c r="E54" s="89">
        <f t="shared" si="16"/>
        <v>15269.504752060519</v>
      </c>
      <c r="F54" s="22">
        <f t="shared" si="17"/>
        <v>15269.5</v>
      </c>
      <c r="G54" s="22">
        <f t="shared" si="3"/>
        <v>1.7019500010064803E-3</v>
      </c>
      <c r="K54" s="22">
        <f t="shared" si="13"/>
        <v>1.7019500010064803E-3</v>
      </c>
      <c r="O54" s="22">
        <f ca="1">C$11+C$12*F54</f>
        <v>1.7601875383004353E-2</v>
      </c>
      <c r="P54" s="24">
        <f t="shared" si="18"/>
        <v>3.0567614157903755E-3</v>
      </c>
      <c r="Q54" s="25">
        <f t="shared" si="19"/>
        <v>38131.162600000003</v>
      </c>
      <c r="X54" s="47">
        <v>1200</v>
      </c>
      <c r="Y54" s="47">
        <f t="shared" si="0"/>
        <v>3.4382921398611291E-3</v>
      </c>
      <c r="AE54" s="22" t="s">
        <v>29</v>
      </c>
      <c r="AF54" s="22">
        <v>6</v>
      </c>
      <c r="AH54" s="22" t="s">
        <v>27</v>
      </c>
      <c r="AJ54" s="22" t="s">
        <v>28</v>
      </c>
    </row>
    <row r="55" spans="1:36" s="22" customFormat="1">
      <c r="A55" s="89" t="s">
        <v>152</v>
      </c>
      <c r="B55" s="89"/>
      <c r="C55" s="19">
        <v>53199.455199999997</v>
      </c>
      <c r="D55" s="19">
        <v>8.0000000000000004E-4</v>
      </c>
      <c r="E55" s="89">
        <f t="shared" si="16"/>
        <v>15408.532014109156</v>
      </c>
      <c r="F55" s="89">
        <f t="shared" si="17"/>
        <v>15408.5</v>
      </c>
      <c r="O55" s="22">
        <v>-2.3547477461949906E-2</v>
      </c>
      <c r="P55" s="24">
        <f t="shared" si="18"/>
        <v>2.6407082987891409E-3</v>
      </c>
      <c r="Q55" s="25">
        <f t="shared" si="19"/>
        <v>38180.955199999997</v>
      </c>
      <c r="X55" s="47">
        <v>1300</v>
      </c>
      <c r="Y55" s="47">
        <f t="shared" si="0"/>
        <v>3.709633578539092E-3</v>
      </c>
      <c r="AE55" s="22" t="s">
        <v>29</v>
      </c>
      <c r="AF55" s="22">
        <v>6</v>
      </c>
      <c r="AH55" s="22" t="s">
        <v>27</v>
      </c>
      <c r="AJ55" s="22" t="s">
        <v>28</v>
      </c>
    </row>
    <row r="56" spans="1:36" s="22" customFormat="1">
      <c r="A56" s="89" t="s">
        <v>152</v>
      </c>
      <c r="B56" s="89"/>
      <c r="C56" s="19">
        <v>53206.437100000003</v>
      </c>
      <c r="D56" s="19">
        <v>6.9999999999999999E-4</v>
      </c>
      <c r="E56" s="89">
        <f t="shared" si="16"/>
        <v>15428.02636549668</v>
      </c>
      <c r="F56" s="89">
        <f t="shared" si="17"/>
        <v>15428</v>
      </c>
      <c r="G56" s="22">
        <f t="shared" ref="G56:G87" si="20">+C56-(C$7+F56*C$8)</f>
        <v>9.4428000011248514E-3</v>
      </c>
      <c r="J56" s="23"/>
      <c r="N56" s="22">
        <f>G56</f>
        <v>9.4428000011248514E-3</v>
      </c>
      <c r="O56" s="22">
        <f ca="1">C$11+C$12*F56</f>
        <v>1.8225116696207355E-2</v>
      </c>
      <c r="P56" s="24">
        <f t="shared" si="18"/>
        <v>2.580875112077898E-3</v>
      </c>
      <c r="Q56" s="25">
        <f t="shared" si="19"/>
        <v>38187.937100000003</v>
      </c>
      <c r="X56" s="47">
        <v>1400</v>
      </c>
      <c r="Y56" s="47">
        <f t="shared" si="0"/>
        <v>3.9682339215507513E-3</v>
      </c>
    </row>
    <row r="57" spans="1:36" s="22" customFormat="1">
      <c r="A57" s="89" t="s">
        <v>152</v>
      </c>
      <c r="B57" s="89"/>
      <c r="C57" s="19">
        <v>53237.419800000003</v>
      </c>
      <c r="D57" s="19">
        <v>1.2999999999999999E-3</v>
      </c>
      <c r="E57" s="89">
        <f t="shared" si="16"/>
        <v>15514.533998194609</v>
      </c>
      <c r="F57" s="89">
        <f t="shared" si="17"/>
        <v>15514.5</v>
      </c>
      <c r="G57" s="22">
        <f t="shared" si="20"/>
        <v>1.2176449999969918E-2</v>
      </c>
      <c r="J57" s="23"/>
      <c r="N57" s="22">
        <f>G57</f>
        <v>1.2176449999969918E-2</v>
      </c>
      <c r="O57" s="22">
        <f ca="1">C$11+C$12*F57</f>
        <v>1.856524523622035E-2</v>
      </c>
      <c r="P57" s="24">
        <f t="shared" si="18"/>
        <v>2.3115051896452905E-3</v>
      </c>
      <c r="Q57" s="25">
        <f t="shared" si="19"/>
        <v>38218.919800000003</v>
      </c>
      <c r="U57" s="47"/>
      <c r="V57" s="47"/>
      <c r="W57" s="47"/>
      <c r="X57" s="47">
        <v>1500</v>
      </c>
      <c r="Y57" s="47">
        <f t="shared" si="0"/>
        <v>4.2132049809821531E-3</v>
      </c>
      <c r="Z57" s="47"/>
      <c r="AA57" s="47"/>
      <c r="AE57" s="22" t="s">
        <v>29</v>
      </c>
      <c r="AF57" s="22">
        <v>6</v>
      </c>
      <c r="AH57" s="22" t="s">
        <v>27</v>
      </c>
      <c r="AJ57" s="22" t="s">
        <v>28</v>
      </c>
    </row>
    <row r="58" spans="1:36" s="22" customFormat="1">
      <c r="A58" s="89" t="s">
        <v>152</v>
      </c>
      <c r="B58" s="89"/>
      <c r="C58" s="19">
        <v>53241.361900000004</v>
      </c>
      <c r="D58" s="19">
        <v>1.1999999999999999E-3</v>
      </c>
      <c r="E58" s="89">
        <f t="shared" si="16"/>
        <v>15525.540841977061</v>
      </c>
      <c r="F58" s="89">
        <f t="shared" si="17"/>
        <v>15525.5</v>
      </c>
      <c r="G58" s="22">
        <f t="shared" si="20"/>
        <v>1.4627550001023337E-2</v>
      </c>
      <c r="J58" s="23"/>
      <c r="N58" s="22">
        <f>G58</f>
        <v>1.4627550001023337E-2</v>
      </c>
      <c r="O58" s="22">
        <f ca="1">C$11+C$12*F58</f>
        <v>1.8608498576568828E-2</v>
      </c>
      <c r="P58" s="24">
        <f t="shared" si="18"/>
        <v>2.2768096783756333E-3</v>
      </c>
      <c r="Q58" s="25">
        <f t="shared" si="19"/>
        <v>38222.861900000004</v>
      </c>
      <c r="X58" s="47">
        <v>1600</v>
      </c>
      <c r="Y58" s="47">
        <f t="shared" si="0"/>
        <v>4.4437053800132935E-3</v>
      </c>
    </row>
    <row r="59" spans="1:36" s="22" customFormat="1">
      <c r="A59" s="89" t="s">
        <v>152</v>
      </c>
      <c r="B59" s="89"/>
      <c r="C59" s="19">
        <v>53257.296499999997</v>
      </c>
      <c r="D59" s="19">
        <v>1.1999999999999999E-3</v>
      </c>
      <c r="E59" s="89">
        <f t="shared" si="16"/>
        <v>15570.032268611532</v>
      </c>
      <c r="F59" s="89">
        <f t="shared" si="17"/>
        <v>15570</v>
      </c>
      <c r="G59" s="22">
        <f t="shared" si="20"/>
        <v>1.1556999990716577E-2</v>
      </c>
      <c r="J59" s="23"/>
      <c r="N59" s="22">
        <f>G59</f>
        <v>1.1556999990716577E-2</v>
      </c>
      <c r="O59" s="22">
        <f ca="1">C$11+C$12*F59</f>
        <v>1.8783477998887646E-2</v>
      </c>
      <c r="P59" s="24">
        <f t="shared" si="18"/>
        <v>2.1354996324675002E-3</v>
      </c>
      <c r="Q59" s="25">
        <f t="shared" si="19"/>
        <v>38238.796499999997</v>
      </c>
      <c r="X59" s="47">
        <v>1700</v>
      </c>
      <c r="Y59" s="47">
        <f t="shared" si="0"/>
        <v>4.658943442708262E-3</v>
      </c>
      <c r="AE59" s="22" t="s">
        <v>29</v>
      </c>
      <c r="AJ59" s="22" t="s">
        <v>31</v>
      </c>
    </row>
    <row r="60" spans="1:36" s="22" customFormat="1">
      <c r="A60" s="40" t="s">
        <v>56</v>
      </c>
      <c r="B60" s="35" t="s">
        <v>46</v>
      </c>
      <c r="C60" s="40">
        <v>53462.516000000003</v>
      </c>
      <c r="D60" s="40">
        <v>1E-4</v>
      </c>
      <c r="E60" s="89">
        <f t="shared" si="16"/>
        <v>16143.031172143283</v>
      </c>
      <c r="F60" s="89">
        <f t="shared" si="17"/>
        <v>16143</v>
      </c>
      <c r="G60" s="22">
        <f t="shared" si="20"/>
        <v>1.1164299998199567E-2</v>
      </c>
      <c r="J60" s="23"/>
      <c r="K60" s="22">
        <f>G60</f>
        <v>1.1164299998199567E-2</v>
      </c>
      <c r="P60" s="24">
        <f t="shared" si="18"/>
        <v>2.2125356216074518E-4</v>
      </c>
      <c r="Q60" s="25">
        <f t="shared" si="19"/>
        <v>38444.016000000003</v>
      </c>
      <c r="X60" s="47">
        <v>1800</v>
      </c>
      <c r="Y60" s="47">
        <f t="shared" si="0"/>
        <v>4.8581799131028865E-3</v>
      </c>
      <c r="AE60" s="22" t="s">
        <v>29</v>
      </c>
      <c r="AF60" s="22">
        <v>8</v>
      </c>
      <c r="AH60" s="22" t="s">
        <v>27</v>
      </c>
      <c r="AJ60" s="22" t="s">
        <v>28</v>
      </c>
    </row>
    <row r="61" spans="1:36" s="22" customFormat="1">
      <c r="A61" s="89" t="s">
        <v>152</v>
      </c>
      <c r="B61" s="89"/>
      <c r="C61" s="19">
        <v>53533.429799999998</v>
      </c>
      <c r="D61" s="19">
        <v>1.5E-3</v>
      </c>
      <c r="E61" s="89">
        <f t="shared" si="16"/>
        <v>16341.031506640082</v>
      </c>
      <c r="F61" s="89">
        <f t="shared" si="17"/>
        <v>16341</v>
      </c>
      <c r="G61" s="22">
        <f t="shared" si="20"/>
        <v>1.1284099993645214E-2</v>
      </c>
      <c r="J61" s="23"/>
      <c r="N61" s="22">
        <f>G61</f>
        <v>1.1284099993645214E-2</v>
      </c>
      <c r="O61" s="22">
        <f ca="1">C$11+C$12*F61</f>
        <v>2.1815143945130636E-2</v>
      </c>
      <c r="P61" s="24">
        <f t="shared" si="18"/>
        <v>-4.5713433177519617E-4</v>
      </c>
      <c r="Q61" s="25">
        <f t="shared" si="19"/>
        <v>38514.929799999998</v>
      </c>
      <c r="X61" s="47">
        <v>1900</v>
      </c>
      <c r="Y61" s="47">
        <f t="shared" si="0"/>
        <v>5.0407304942509138E-3</v>
      </c>
    </row>
    <row r="62" spans="1:36" s="22" customFormat="1">
      <c r="A62" s="89" t="s">
        <v>152</v>
      </c>
      <c r="B62" s="89"/>
      <c r="C62" s="19">
        <v>53549.370699999999</v>
      </c>
      <c r="D62" s="19">
        <v>1.6000000000000001E-3</v>
      </c>
      <c r="E62" s="89">
        <f t="shared" si="16"/>
        <v>16385.540523674572</v>
      </c>
      <c r="F62" s="89">
        <f t="shared" si="17"/>
        <v>16385.5</v>
      </c>
      <c r="G62" s="22">
        <f t="shared" si="20"/>
        <v>1.4513549998810049E-2</v>
      </c>
      <c r="J62" s="23"/>
      <c r="N62" s="22">
        <f>G62</f>
        <v>1.4513549998810049E-2</v>
      </c>
      <c r="O62" s="22">
        <f ca="1">C$11+C$12*F62</f>
        <v>2.199012336744946E-2</v>
      </c>
      <c r="P62" s="24">
        <f t="shared" si="18"/>
        <v>-6.0907768220179513E-4</v>
      </c>
      <c r="Q62" s="25">
        <f t="shared" si="19"/>
        <v>38530.870699999999</v>
      </c>
      <c r="X62" s="47">
        <v>2000</v>
      </c>
      <c r="Y62" s="47">
        <f t="shared" si="0"/>
        <v>5.205968198508118E-3</v>
      </c>
      <c r="AE62" s="22" t="s">
        <v>29</v>
      </c>
      <c r="AJ62" s="22" t="s">
        <v>31</v>
      </c>
    </row>
    <row r="63" spans="1:36" s="22" customFormat="1">
      <c r="A63" s="89" t="s">
        <v>152</v>
      </c>
      <c r="B63" s="89"/>
      <c r="C63" s="19">
        <v>53557.427100000001</v>
      </c>
      <c r="D63" s="19">
        <v>8.0000000000000004E-4</v>
      </c>
      <c r="E63" s="89">
        <f t="shared" si="16"/>
        <v>16408.03501550607</v>
      </c>
      <c r="F63" s="89">
        <f t="shared" si="17"/>
        <v>16408</v>
      </c>
      <c r="G63" s="22">
        <f t="shared" si="20"/>
        <v>1.2540799994894769E-2</v>
      </c>
      <c r="J63" s="23"/>
      <c r="N63" s="22">
        <f>G63</f>
        <v>1.2540799994894769E-2</v>
      </c>
      <c r="O63" s="22">
        <f ca="1">C$11+C$12*F63</f>
        <v>2.2078596109071341E-2</v>
      </c>
      <c r="P63" s="24">
        <f t="shared" si="18"/>
        <v>-6.8575172933187036E-4</v>
      </c>
      <c r="Q63" s="25">
        <f t="shared" si="19"/>
        <v>38538.927100000001</v>
      </c>
      <c r="X63" s="47">
        <v>2100</v>
      </c>
      <c r="Y63" s="47">
        <f t="shared" si="0"/>
        <v>5.3533255009820683E-3</v>
      </c>
    </row>
    <row r="64" spans="1:36" s="22" customFormat="1">
      <c r="A64" s="89" t="s">
        <v>152</v>
      </c>
      <c r="B64" s="89"/>
      <c r="C64" s="19">
        <v>53567.4539</v>
      </c>
      <c r="D64" s="19">
        <v>1E-3</v>
      </c>
      <c r="E64" s="89">
        <f t="shared" si="16"/>
        <v>16436.031114346246</v>
      </c>
      <c r="F64" s="89">
        <f t="shared" si="17"/>
        <v>16436</v>
      </c>
      <c r="G64" s="22">
        <f t="shared" si="20"/>
        <v>1.1143599993374664E-2</v>
      </c>
      <c r="J64" s="23"/>
      <c r="N64" s="22">
        <f>G64</f>
        <v>1.1143599993374664E-2</v>
      </c>
      <c r="O64" s="22">
        <f ca="1">C$11+C$12*F64</f>
        <v>2.2188695520867455E-2</v>
      </c>
      <c r="P64" s="24">
        <f t="shared" si="18"/>
        <v>-7.8100024211307558E-4</v>
      </c>
      <c r="Q64" s="25">
        <f t="shared" si="19"/>
        <v>38548.9539</v>
      </c>
      <c r="X64" s="47">
        <v>2200</v>
      </c>
      <c r="Y64" s="47">
        <f t="shared" si="0"/>
        <v>5.482296288751313E-3</v>
      </c>
    </row>
    <row r="65" spans="1:36" s="22" customFormat="1">
      <c r="A65" s="36" t="s">
        <v>48</v>
      </c>
      <c r="B65" s="35"/>
      <c r="C65" s="40">
        <v>53573.903200000001</v>
      </c>
      <c r="D65" s="40">
        <v>8.9999999999999998E-4</v>
      </c>
      <c r="E65" s="89">
        <f t="shared" si="16"/>
        <v>16454.038378902234</v>
      </c>
      <c r="F65" s="89">
        <f t="shared" si="17"/>
        <v>16454</v>
      </c>
      <c r="G65" s="22">
        <f t="shared" si="20"/>
        <v>1.3745399999606889E-2</v>
      </c>
      <c r="J65" s="23"/>
      <c r="K65" s="22">
        <f>G65</f>
        <v>1.3745399999606889E-2</v>
      </c>
      <c r="P65" s="24">
        <f t="shared" si="18"/>
        <v>-8.421219578517823E-4</v>
      </c>
      <c r="Q65" s="25">
        <f t="shared" si="19"/>
        <v>38555.403200000001</v>
      </c>
      <c r="X65" s="47">
        <v>2300</v>
      </c>
      <c r="Y65" s="47">
        <f t="shared" si="0"/>
        <v>5.5924375991592062E-3</v>
      </c>
      <c r="AE65" s="22" t="s">
        <v>29</v>
      </c>
      <c r="AF65" s="22">
        <v>6</v>
      </c>
      <c r="AH65" s="22" t="s">
        <v>27</v>
      </c>
      <c r="AJ65" s="22" t="s">
        <v>28</v>
      </c>
    </row>
    <row r="66" spans="1:36" s="22" customFormat="1">
      <c r="A66" s="89" t="s">
        <v>152</v>
      </c>
      <c r="B66" s="89"/>
      <c r="C66" s="19">
        <v>53578.383099999999</v>
      </c>
      <c r="D66" s="19">
        <v>1.1000000000000001E-3</v>
      </c>
      <c r="E66" s="89">
        <f t="shared" si="16"/>
        <v>16466.546828576513</v>
      </c>
      <c r="F66" s="89">
        <f t="shared" si="17"/>
        <v>16466.5</v>
      </c>
      <c r="G66" s="22">
        <f t="shared" si="20"/>
        <v>1.6771649992733728E-2</v>
      </c>
      <c r="J66" s="23"/>
      <c r="N66" s="22">
        <f>G66</f>
        <v>1.6771649992733728E-2</v>
      </c>
      <c r="O66" s="22">
        <f ca="1">C$11+C$12*F66</f>
        <v>2.2308625237288229E-2</v>
      </c>
      <c r="P66" s="24">
        <f t="shared" si="18"/>
        <v>-8.8451285038133973E-4</v>
      </c>
      <c r="Q66" s="25">
        <f t="shared" si="19"/>
        <v>38559.883099999999</v>
      </c>
      <c r="X66" s="47">
        <v>2400</v>
      </c>
      <c r="Y66" s="47">
        <f t="shared" si="0"/>
        <v>5.6833711412120408E-3</v>
      </c>
    </row>
    <row r="67" spans="1:36" s="22" customFormat="1">
      <c r="A67" s="34" t="s">
        <v>49</v>
      </c>
      <c r="B67" s="35" t="s">
        <v>46</v>
      </c>
      <c r="C67" s="40">
        <v>53629.599300000002</v>
      </c>
      <c r="D67" s="40">
        <v>2.0000000000000001E-4</v>
      </c>
      <c r="E67" s="89">
        <f t="shared" si="16"/>
        <v>16609.548962599176</v>
      </c>
      <c r="F67" s="89">
        <f t="shared" si="17"/>
        <v>16609.5</v>
      </c>
      <c r="G67" s="22">
        <f t="shared" si="20"/>
        <v>1.7535949999000877E-2</v>
      </c>
      <c r="J67" s="23"/>
      <c r="K67" s="22">
        <f t="shared" ref="K67:K84" si="21">G67</f>
        <v>1.7535949999000877E-2</v>
      </c>
      <c r="P67" s="24">
        <f t="shared" si="18"/>
        <v>-1.365524867407344E-3</v>
      </c>
      <c r="Q67" s="25">
        <f t="shared" si="19"/>
        <v>38611.099300000002</v>
      </c>
      <c r="X67" s="47">
        <v>2500</v>
      </c>
      <c r="Y67" s="47">
        <f t="shared" ref="Y67:Y130" si="22">S$4*SIN(2*PI()/S$5*(X67-S$6))+S$7*X67</f>
        <v>5.7547845948560869E-3</v>
      </c>
    </row>
    <row r="68" spans="1:36" s="22" customFormat="1">
      <c r="A68" s="18" t="s">
        <v>50</v>
      </c>
      <c r="B68" s="35"/>
      <c r="C68" s="19">
        <v>53860.422700000003</v>
      </c>
      <c r="D68" s="19">
        <v>3.2000000000000002E-3</v>
      </c>
      <c r="E68" s="89">
        <f t="shared" si="16"/>
        <v>17254.037206208905</v>
      </c>
      <c r="F68" s="89">
        <f t="shared" si="17"/>
        <v>17254</v>
      </c>
      <c r="G68" s="22">
        <f t="shared" si="20"/>
        <v>1.3325400002941024E-2</v>
      </c>
      <c r="J68" s="23"/>
      <c r="K68" s="22">
        <f t="shared" si="21"/>
        <v>1.3325400002941024E-2</v>
      </c>
      <c r="P68" s="24">
        <f t="shared" si="18"/>
        <v>-3.3673245338463084E-3</v>
      </c>
      <c r="Q68" s="25">
        <f t="shared" si="19"/>
        <v>38841.922700000003</v>
      </c>
      <c r="X68" s="47">
        <v>2600</v>
      </c>
      <c r="Y68" s="47">
        <f t="shared" si="22"/>
        <v>5.8064326836710506E-3</v>
      </c>
    </row>
    <row r="69" spans="1:36" s="22" customFormat="1">
      <c r="A69" s="18" t="s">
        <v>50</v>
      </c>
      <c r="B69" s="35"/>
      <c r="C69" s="19">
        <v>53933.492100000003</v>
      </c>
      <c r="D69" s="19">
        <v>2.2000000000000001E-3</v>
      </c>
      <c r="E69" s="89">
        <f t="shared" si="16"/>
        <v>17458.056249631787</v>
      </c>
      <c r="F69" s="89">
        <f t="shared" si="17"/>
        <v>17458</v>
      </c>
      <c r="G69" s="22">
        <f t="shared" si="20"/>
        <v>2.0145800001046155E-2</v>
      </c>
      <c r="J69" s="23"/>
      <c r="K69" s="22">
        <f t="shared" si="21"/>
        <v>2.0145800001046155E-2</v>
      </c>
      <c r="P69" s="24">
        <f t="shared" si="18"/>
        <v>-3.9138935136923889E-3</v>
      </c>
      <c r="Q69" s="25">
        <f t="shared" si="19"/>
        <v>38914.992100000003</v>
      </c>
      <c r="X69" s="47">
        <v>2700</v>
      </c>
      <c r="Y69" s="47">
        <f t="shared" si="22"/>
        <v>5.8381380172956914E-3</v>
      </c>
    </row>
    <row r="70" spans="1:36" s="22" customFormat="1">
      <c r="A70" s="32" t="s">
        <v>51</v>
      </c>
      <c r="B70" s="33" t="s">
        <v>52</v>
      </c>
      <c r="C70" s="29">
        <v>53944.412300000004</v>
      </c>
      <c r="D70" s="29">
        <v>1E-4</v>
      </c>
      <c r="E70" s="89">
        <f t="shared" si="16"/>
        <v>17488.546834719207</v>
      </c>
      <c r="F70" s="89">
        <f t="shared" si="17"/>
        <v>17488.5</v>
      </c>
      <c r="G70" s="22">
        <f t="shared" si="20"/>
        <v>1.6773850002209656E-2</v>
      </c>
      <c r="J70" s="23"/>
      <c r="K70" s="22">
        <f t="shared" si="21"/>
        <v>1.6773850002209656E-2</v>
      </c>
      <c r="P70" s="24">
        <f t="shared" si="18"/>
        <v>-3.9909882365198922E-3</v>
      </c>
      <c r="Q70" s="25">
        <f t="shared" si="19"/>
        <v>38925.912300000004</v>
      </c>
      <c r="X70" s="47">
        <v>2800</v>
      </c>
      <c r="Y70" s="47">
        <f t="shared" si="22"/>
        <v>5.8497917006921848E-3</v>
      </c>
    </row>
    <row r="71" spans="1:36" s="22" customFormat="1">
      <c r="A71" s="32" t="s">
        <v>51</v>
      </c>
      <c r="B71" s="33" t="s">
        <v>52</v>
      </c>
      <c r="C71" s="29">
        <v>53945.491399999999</v>
      </c>
      <c r="D71" s="29">
        <v>2.0000000000000001E-4</v>
      </c>
      <c r="E71" s="89">
        <f t="shared" si="16"/>
        <v>17491.559818947306</v>
      </c>
      <c r="F71" s="89">
        <f t="shared" si="17"/>
        <v>17491.5</v>
      </c>
      <c r="G71" s="22">
        <f t="shared" si="20"/>
        <v>2.1424149992526509E-2</v>
      </c>
      <c r="J71" s="23"/>
      <c r="K71" s="22">
        <f t="shared" si="21"/>
        <v>2.1424149992526509E-2</v>
      </c>
      <c r="P71" s="24">
        <f t="shared" si="18"/>
        <v>-3.9985028228137626E-3</v>
      </c>
      <c r="Q71" s="25">
        <f t="shared" si="19"/>
        <v>38926.991399999999</v>
      </c>
      <c r="X71" s="47">
        <v>2900</v>
      </c>
      <c r="Y71" s="47">
        <f t="shared" si="22"/>
        <v>5.8413537081566779E-3</v>
      </c>
    </row>
    <row r="72" spans="1:36" s="22" customFormat="1">
      <c r="A72" s="32" t="s">
        <v>51</v>
      </c>
      <c r="B72" s="33" t="s">
        <v>46</v>
      </c>
      <c r="C72" s="29">
        <v>53947.461300000003</v>
      </c>
      <c r="D72" s="29">
        <v>6.9999999999999999E-4</v>
      </c>
      <c r="E72" s="89">
        <f t="shared" si="16"/>
        <v>17497.060029892509</v>
      </c>
      <c r="F72" s="89">
        <f t="shared" si="17"/>
        <v>17497</v>
      </c>
      <c r="G72" s="22">
        <f t="shared" si="20"/>
        <v>2.1499700000276789E-2</v>
      </c>
      <c r="J72" s="23"/>
      <c r="K72" s="22">
        <f t="shared" si="21"/>
        <v>2.1499700000276789E-2</v>
      </c>
      <c r="P72" s="24">
        <f t="shared" si="18"/>
        <v>-4.0122474369716585E-3</v>
      </c>
      <c r="Q72" s="25">
        <f t="shared" si="19"/>
        <v>38928.961300000003</v>
      </c>
      <c r="X72" s="47">
        <v>3000</v>
      </c>
      <c r="Y72" s="47">
        <f t="shared" si="22"/>
        <v>5.812853020791443E-3</v>
      </c>
    </row>
    <row r="73" spans="1:36" s="22" customFormat="1">
      <c r="A73" s="32" t="s">
        <v>51</v>
      </c>
      <c r="B73" s="33" t="s">
        <v>52</v>
      </c>
      <c r="C73" s="29">
        <v>53963.398699999998</v>
      </c>
      <c r="D73" s="29">
        <v>4.0000000000000002E-4</v>
      </c>
      <c r="E73" s="89">
        <f t="shared" si="16"/>
        <v>17541.559274482541</v>
      </c>
      <c r="F73" s="89">
        <f t="shared" si="17"/>
        <v>17541.5</v>
      </c>
      <c r="G73" s="22">
        <f t="shared" si="20"/>
        <v>2.1229149991995655E-2</v>
      </c>
      <c r="J73" s="23"/>
      <c r="K73" s="22">
        <f t="shared" si="21"/>
        <v>2.1229149991995655E-2</v>
      </c>
      <c r="P73" s="24">
        <f t="shared" si="18"/>
        <v>-4.1219080261658382E-3</v>
      </c>
      <c r="Q73" s="25">
        <f t="shared" si="19"/>
        <v>38944.898699999998</v>
      </c>
      <c r="X73" s="47">
        <v>3100</v>
      </c>
      <c r="Y73" s="47">
        <f t="shared" si="22"/>
        <v>5.7643875269664706E-3</v>
      </c>
    </row>
    <row r="74" spans="1:36" s="22" customFormat="1">
      <c r="A74" s="32" t="s">
        <v>176</v>
      </c>
      <c r="B74" s="30" t="s">
        <v>52</v>
      </c>
      <c r="C74" s="32">
        <v>54195.484199999999</v>
      </c>
      <c r="D74" s="32">
        <v>2.9999999999999997E-4</v>
      </c>
      <c r="E74" s="89">
        <f t="shared" si="16"/>
        <v>18189.5714615584</v>
      </c>
      <c r="F74" s="89">
        <f t="shared" si="17"/>
        <v>18189.5</v>
      </c>
      <c r="G74" s="22">
        <f t="shared" si="20"/>
        <v>2.5593949998437893E-2</v>
      </c>
      <c r="J74" s="23"/>
      <c r="K74" s="22">
        <f t="shared" si="21"/>
        <v>2.5593949998437893E-2</v>
      </c>
      <c r="O74" s="22">
        <f ca="1">C$11+C$12*F74</f>
        <v>2.9083671184599091E-2</v>
      </c>
      <c r="P74" s="24">
        <f t="shared" si="18"/>
        <v>-5.367131743666269E-3</v>
      </c>
      <c r="Q74" s="25">
        <f t="shared" si="19"/>
        <v>39176.984199999999</v>
      </c>
      <c r="X74" s="47">
        <v>3200</v>
      </c>
      <c r="Y74" s="47">
        <f t="shared" si="22"/>
        <v>5.6961236861123952E-3</v>
      </c>
    </row>
    <row r="75" spans="1:36" s="22" customFormat="1">
      <c r="A75" s="19" t="s">
        <v>53</v>
      </c>
      <c r="B75" s="90" t="s">
        <v>52</v>
      </c>
      <c r="C75" s="19">
        <v>54204.434200000003</v>
      </c>
      <c r="D75" s="19">
        <v>1.9E-3</v>
      </c>
      <c r="E75" s="89">
        <f t="shared" si="16"/>
        <v>18214.560998062541</v>
      </c>
      <c r="F75" s="89">
        <f t="shared" si="17"/>
        <v>18214.5</v>
      </c>
      <c r="G75" s="22">
        <f t="shared" si="20"/>
        <v>2.1846449999429751E-2</v>
      </c>
      <c r="J75" s="23"/>
      <c r="K75" s="22">
        <f t="shared" si="21"/>
        <v>2.1846449999429751E-2</v>
      </c>
      <c r="P75" s="24">
        <f t="shared" si="18"/>
        <v>-5.4006522204172232E-3</v>
      </c>
      <c r="Q75" s="25">
        <f t="shared" si="19"/>
        <v>39185.934200000003</v>
      </c>
      <c r="X75" s="47">
        <v>3300</v>
      </c>
      <c r="Y75" s="47">
        <f t="shared" si="22"/>
        <v>5.6082959569994572E-3</v>
      </c>
    </row>
    <row r="76" spans="1:36" s="22" customFormat="1">
      <c r="A76" s="19" t="s">
        <v>53</v>
      </c>
      <c r="B76" s="35"/>
      <c r="C76" s="19">
        <v>54204.611599999997</v>
      </c>
      <c r="D76" s="19">
        <v>1.4E-3</v>
      </c>
      <c r="E76" s="89">
        <f t="shared" si="16"/>
        <v>18215.056321389431</v>
      </c>
      <c r="F76" s="89">
        <f t="shared" si="17"/>
        <v>18215</v>
      </c>
      <c r="G76" s="22">
        <f t="shared" si="20"/>
        <v>2.0171499993011821E-2</v>
      </c>
      <c r="J76" s="23"/>
      <c r="K76" s="22">
        <f t="shared" si="21"/>
        <v>2.0171499993011821E-2</v>
      </c>
      <c r="O76" s="22">
        <f t="shared" ref="O76:O107" ca="1" si="23">C$11+C$12*F76</f>
        <v>2.9183940291770558E-2</v>
      </c>
      <c r="P76" s="24">
        <f t="shared" si="18"/>
        <v>-5.4013108253143805E-3</v>
      </c>
      <c r="Q76" s="25">
        <f t="shared" si="19"/>
        <v>39186.111599999997</v>
      </c>
      <c r="X76" s="47">
        <v>3400</v>
      </c>
      <c r="Y76" s="47">
        <f t="shared" si="22"/>
        <v>5.5012059924661634E-3</v>
      </c>
    </row>
    <row r="77" spans="1:36" s="22" customFormat="1">
      <c r="A77" s="19" t="s">
        <v>53</v>
      </c>
      <c r="B77" s="35"/>
      <c r="C77" s="19">
        <v>54217.508199999997</v>
      </c>
      <c r="D77" s="19">
        <v>4.4999999999999997E-3</v>
      </c>
      <c r="E77" s="89">
        <f t="shared" si="16"/>
        <v>18251.065266247439</v>
      </c>
      <c r="F77" s="89">
        <f t="shared" si="17"/>
        <v>18251</v>
      </c>
      <c r="G77" s="22">
        <f t="shared" si="20"/>
        <v>2.3375099990516901E-2</v>
      </c>
      <c r="J77" s="23"/>
      <c r="K77" s="22">
        <f t="shared" si="21"/>
        <v>2.3375099990516901E-2</v>
      </c>
      <c r="O77" s="22">
        <f t="shared" ca="1" si="23"/>
        <v>2.9325496678365551E-2</v>
      </c>
      <c r="P77" s="24">
        <f t="shared" si="18"/>
        <v>-5.4475077345309013E-3</v>
      </c>
      <c r="Q77" s="25">
        <f t="shared" si="19"/>
        <v>39199.008199999997</v>
      </c>
      <c r="X77" s="47">
        <v>3500</v>
      </c>
      <c r="Y77" s="47">
        <f t="shared" si="22"/>
        <v>5.3752216033634056E-3</v>
      </c>
    </row>
    <row r="78" spans="1:36" s="22" customFormat="1">
      <c r="A78" s="19" t="s">
        <v>53</v>
      </c>
      <c r="B78" s="90" t="s">
        <v>52</v>
      </c>
      <c r="C78" s="19">
        <v>54223.418899999997</v>
      </c>
      <c r="D78" s="19">
        <v>1E-4</v>
      </c>
      <c r="E78" s="89">
        <f t="shared" si="16"/>
        <v>18267.568691210003</v>
      </c>
      <c r="F78" s="89">
        <f t="shared" si="17"/>
        <v>18267.5</v>
      </c>
      <c r="G78" s="22">
        <f t="shared" si="20"/>
        <v>2.4601749995781574E-2</v>
      </c>
      <c r="J78" s="23"/>
      <c r="K78" s="22">
        <f t="shared" si="21"/>
        <v>2.4601749995781574E-2</v>
      </c>
      <c r="O78" s="22">
        <f t="shared" ca="1" si="23"/>
        <v>2.9390376688888262E-2</v>
      </c>
      <c r="P78" s="24">
        <f t="shared" si="18"/>
        <v>-5.4678719405848045E-3</v>
      </c>
      <c r="Q78" s="25">
        <f t="shared" si="19"/>
        <v>39204.918899999997</v>
      </c>
      <c r="X78" s="47">
        <v>3600</v>
      </c>
      <c r="Y78" s="47">
        <f t="shared" si="22"/>
        <v>5.2307754952724854E-3</v>
      </c>
    </row>
    <row r="79" spans="1:36" s="22" customFormat="1">
      <c r="A79" s="32" t="s">
        <v>176</v>
      </c>
      <c r="B79" s="30" t="s">
        <v>52</v>
      </c>
      <c r="C79" s="32">
        <v>54500.631099999999</v>
      </c>
      <c r="D79" s="32">
        <v>2.0000000000000001E-4</v>
      </c>
      <c r="E79" s="89">
        <f t="shared" si="16"/>
        <v>19041.580355041267</v>
      </c>
      <c r="F79" s="89">
        <f t="shared" si="17"/>
        <v>19041.5</v>
      </c>
      <c r="G79" s="22">
        <f t="shared" si="20"/>
        <v>2.8779149994079489E-2</v>
      </c>
      <c r="J79" s="23"/>
      <c r="K79" s="22">
        <f t="shared" si="21"/>
        <v>2.8779149994079489E-2</v>
      </c>
      <c r="O79" s="22">
        <f t="shared" ca="1" si="23"/>
        <v>3.2433839000680836E-2</v>
      </c>
      <c r="P79" s="24">
        <f t="shared" si="18"/>
        <v>-5.8260251874296442E-3</v>
      </c>
      <c r="Q79" s="25">
        <f t="shared" si="19"/>
        <v>39482.131099999999</v>
      </c>
      <c r="X79" s="47">
        <v>3700</v>
      </c>
      <c r="Y79" s="47">
        <f t="shared" si="22"/>
        <v>5.0683637823359046E-3</v>
      </c>
    </row>
    <row r="80" spans="1:36" s="22" customFormat="1">
      <c r="A80" s="19" t="s">
        <v>59</v>
      </c>
      <c r="B80" s="90" t="s">
        <v>46</v>
      </c>
      <c r="C80" s="19">
        <v>54587.480900000002</v>
      </c>
      <c r="D80" s="19">
        <v>5.0000000000000001E-4</v>
      </c>
      <c r="E80" s="89">
        <f t="shared" si="16"/>
        <v>19284.07602515036</v>
      </c>
      <c r="F80" s="89">
        <f t="shared" si="17"/>
        <v>19284</v>
      </c>
      <c r="G80" s="22">
        <f t="shared" si="20"/>
        <v>2.7228400002059061E-2</v>
      </c>
      <c r="J80" s="23"/>
      <c r="K80" s="22">
        <f t="shared" si="21"/>
        <v>2.7228400002059061E-2</v>
      </c>
      <c r="O80" s="22">
        <f t="shared" ca="1" si="23"/>
        <v>3.3387378549272179E-2</v>
      </c>
      <c r="P80" s="24">
        <f t="shared" si="18"/>
        <v>-5.6925469788689162E-3</v>
      </c>
      <c r="Q80" s="25">
        <f t="shared" si="19"/>
        <v>39568.980900000002</v>
      </c>
      <c r="X80" s="47">
        <v>3800</v>
      </c>
      <c r="Y80" s="47">
        <f t="shared" si="22"/>
        <v>4.8885442833053096E-3</v>
      </c>
    </row>
    <row r="81" spans="1:25" s="22" customFormat="1">
      <c r="A81" s="19" t="s">
        <v>58</v>
      </c>
      <c r="B81" s="90" t="s">
        <v>46</v>
      </c>
      <c r="C81" s="19">
        <v>54597.515800000001</v>
      </c>
      <c r="D81" s="19">
        <v>5.0000000000000001E-3</v>
      </c>
      <c r="E81" s="89">
        <f t="shared" si="16"/>
        <v>19312.094740219101</v>
      </c>
      <c r="F81" s="89">
        <f t="shared" si="17"/>
        <v>19312</v>
      </c>
      <c r="G81" s="22">
        <f t="shared" si="20"/>
        <v>3.3931199999642558E-2</v>
      </c>
      <c r="J81" s="23"/>
      <c r="K81" s="22">
        <f t="shared" si="21"/>
        <v>3.3931199999642558E-2</v>
      </c>
      <c r="O81" s="22">
        <f t="shared" ca="1" si="23"/>
        <v>3.3497477961068292E-2</v>
      </c>
      <c r="P81" s="24">
        <f t="shared" si="18"/>
        <v>-5.669666540203973E-3</v>
      </c>
      <c r="Q81" s="25">
        <f t="shared" si="19"/>
        <v>39579.015800000001</v>
      </c>
      <c r="X81" s="47">
        <v>3900</v>
      </c>
      <c r="Y81" s="47">
        <f t="shared" si="22"/>
        <v>4.6919346056589917E-3</v>
      </c>
    </row>
    <row r="82" spans="1:25" s="22" customFormat="1">
      <c r="A82" s="19" t="s">
        <v>59</v>
      </c>
      <c r="B82" s="90" t="s">
        <v>46</v>
      </c>
      <c r="C82" s="19">
        <v>54616.496899999998</v>
      </c>
      <c r="D82" s="19">
        <v>2.9999999999999997E-4</v>
      </c>
      <c r="E82" s="89">
        <f t="shared" si="16"/>
        <v>19365.09238170943</v>
      </c>
      <c r="F82" s="89">
        <f t="shared" si="17"/>
        <v>19365</v>
      </c>
      <c r="G82" s="22">
        <f t="shared" si="20"/>
        <v>3.3086499992350582E-2</v>
      </c>
      <c r="J82" s="23"/>
      <c r="K82" s="22">
        <f t="shared" si="21"/>
        <v>3.3086499992350582E-2</v>
      </c>
      <c r="O82" s="22">
        <f t="shared" ca="1" si="23"/>
        <v>3.3705880419110948E-2</v>
      </c>
      <c r="P82" s="24">
        <f t="shared" si="18"/>
        <v>-5.622181499800003E-3</v>
      </c>
      <c r="Q82" s="25">
        <f t="shared" si="19"/>
        <v>39597.996899999998</v>
      </c>
      <c r="X82" s="47">
        <v>4000</v>
      </c>
      <c r="Y82" s="47">
        <f t="shared" si="22"/>
        <v>4.4792100243692019E-3</v>
      </c>
    </row>
    <row r="83" spans="1:25" s="22" customFormat="1">
      <c r="A83" s="19" t="s">
        <v>59</v>
      </c>
      <c r="B83" s="90" t="s">
        <v>52</v>
      </c>
      <c r="C83" s="19">
        <v>54647.480900000002</v>
      </c>
      <c r="D83" s="19">
        <v>5.9999999999999995E-4</v>
      </c>
      <c r="E83" s="89">
        <f t="shared" si="16"/>
        <v>19451.60364417245</v>
      </c>
      <c r="F83" s="89">
        <f t="shared" si="17"/>
        <v>19451.5</v>
      </c>
      <c r="G83" s="22">
        <f t="shared" si="20"/>
        <v>3.7120150002010632E-2</v>
      </c>
      <c r="J83" s="23"/>
      <c r="K83" s="22">
        <f t="shared" si="21"/>
        <v>3.7120150002010632E-2</v>
      </c>
      <c r="O83" s="22">
        <f t="shared" ca="1" si="23"/>
        <v>3.4046008959123936E-2</v>
      </c>
      <c r="P83" s="24">
        <f t="shared" si="18"/>
        <v>-5.5330524172593609E-3</v>
      </c>
      <c r="Q83" s="25">
        <f t="shared" si="19"/>
        <v>39628.980900000002</v>
      </c>
      <c r="X83" s="47">
        <v>4100</v>
      </c>
      <c r="Y83" s="47">
        <f t="shared" si="22"/>
        <v>4.2511011626048881E-3</v>
      </c>
    </row>
    <row r="84" spans="1:25" s="22" customFormat="1">
      <c r="A84" s="19" t="s">
        <v>59</v>
      </c>
      <c r="B84" s="90" t="s">
        <v>52</v>
      </c>
      <c r="C84" s="19">
        <v>54662.5167</v>
      </c>
      <c r="D84" s="19">
        <v>8.0000000000000004E-4</v>
      </c>
      <c r="E84" s="89">
        <f t="shared" si="16"/>
        <v>19493.585507073982</v>
      </c>
      <c r="F84" s="89">
        <f t="shared" si="17"/>
        <v>19493.5</v>
      </c>
      <c r="G84" s="22">
        <f t="shared" si="20"/>
        <v>3.0624349994468503E-2</v>
      </c>
      <c r="J84" s="23"/>
      <c r="K84" s="22">
        <f t="shared" si="21"/>
        <v>3.0624349994468503E-2</v>
      </c>
      <c r="O84" s="22">
        <f t="shared" ca="1" si="23"/>
        <v>3.4211158076818113E-2</v>
      </c>
      <c r="P84" s="24">
        <f t="shared" si="18"/>
        <v>-5.4846317434878757E-3</v>
      </c>
      <c r="Q84" s="25">
        <f t="shared" si="19"/>
        <v>39644.0167</v>
      </c>
      <c r="X84" s="47">
        <v>4200</v>
      </c>
      <c r="Y84" s="47">
        <f t="shared" si="22"/>
        <v>4.0083914823356845E-3</v>
      </c>
    </row>
    <row r="85" spans="1:25" s="22" customFormat="1">
      <c r="A85" s="23" t="s">
        <v>422</v>
      </c>
      <c r="B85" s="12" t="s">
        <v>46</v>
      </c>
      <c r="C85" s="157">
        <v>54673.441200000001</v>
      </c>
      <c r="D85" s="157" t="s">
        <v>202</v>
      </c>
      <c r="E85" s="89">
        <f t="shared" ref="E85:E116" si="24">+(C85-C$7)/C$8</f>
        <v>19524.088098307435</v>
      </c>
      <c r="F85" s="22">
        <f t="shared" ref="F85:F116" si="25">ROUND(2*E85,0)/2</f>
        <v>19524</v>
      </c>
      <c r="G85" s="22">
        <f t="shared" si="20"/>
        <v>3.1552399996144231E-2</v>
      </c>
      <c r="J85" s="22">
        <f>G85</f>
        <v>3.1552399996144231E-2</v>
      </c>
      <c r="O85" s="22">
        <f t="shared" ca="1" si="23"/>
        <v>3.4331087793238874E-2</v>
      </c>
      <c r="P85" s="24">
        <f t="shared" ref="P85:P116" si="26">S$4*SIN(2*PI()/S$5*(F85-S$6))+S$7*F85</f>
        <v>-5.4473841419212573E-3</v>
      </c>
      <c r="Q85" s="25">
        <f t="shared" ref="Q85:Q116" si="27">+C85-15018.5</f>
        <v>39654.941200000001</v>
      </c>
      <c r="X85" s="47">
        <v>4300</v>
      </c>
      <c r="Y85" s="47">
        <f t="shared" si="22"/>
        <v>3.7519145934559353E-3</v>
      </c>
    </row>
    <row r="86" spans="1:25" s="22" customFormat="1">
      <c r="A86" s="44" t="s">
        <v>62</v>
      </c>
      <c r="B86" s="89"/>
      <c r="C86" s="19">
        <v>54901.9444</v>
      </c>
      <c r="D86" s="19">
        <v>1E-4</v>
      </c>
      <c r="E86" s="89">
        <f t="shared" si="24"/>
        <v>20162.098048889577</v>
      </c>
      <c r="F86" s="89">
        <f t="shared" si="25"/>
        <v>20162</v>
      </c>
      <c r="G86" s="22">
        <f t="shared" si="20"/>
        <v>3.5116199993353803E-2</v>
      </c>
      <c r="I86" s="22">
        <f>G86</f>
        <v>3.5116199993353803E-2</v>
      </c>
      <c r="J86" s="23"/>
      <c r="O86" s="22">
        <f t="shared" ca="1" si="23"/>
        <v>3.6839781533450328E-2</v>
      </c>
      <c r="P86" s="24">
        <f t="shared" si="26"/>
        <v>-4.2919706894520276E-3</v>
      </c>
      <c r="Q86" s="25">
        <f t="shared" si="27"/>
        <v>39883.4444</v>
      </c>
      <c r="X86" s="47">
        <v>4400</v>
      </c>
      <c r="Y86" s="47">
        <f t="shared" si="22"/>
        <v>3.4825513906707978E-3</v>
      </c>
    </row>
    <row r="87" spans="1:25" s="22" customFormat="1">
      <c r="A87" s="32" t="s">
        <v>176</v>
      </c>
      <c r="B87" s="30" t="s">
        <v>52</v>
      </c>
      <c r="C87" s="32">
        <v>54912.508800000003</v>
      </c>
      <c r="D87" s="32">
        <v>2.0000000000000001E-4</v>
      </c>
      <c r="E87" s="89">
        <f t="shared" si="24"/>
        <v>20191.595195196202</v>
      </c>
      <c r="F87" s="89">
        <f t="shared" si="25"/>
        <v>20191.5</v>
      </c>
      <c r="G87" s="22">
        <f t="shared" si="20"/>
        <v>3.4094149996235501E-2</v>
      </c>
      <c r="J87" s="23"/>
      <c r="K87" s="22">
        <f>G87</f>
        <v>3.4094149996235501E-2</v>
      </c>
      <c r="O87" s="22">
        <f t="shared" ca="1" si="23"/>
        <v>3.6955779128021241E-2</v>
      </c>
      <c r="P87" s="24">
        <f t="shared" si="26"/>
        <v>-4.222602271792884E-3</v>
      </c>
      <c r="Q87" s="25">
        <f t="shared" si="27"/>
        <v>39894.008800000003</v>
      </c>
      <c r="X87" s="47">
        <v>4500</v>
      </c>
      <c r="Y87" s="47">
        <f t="shared" si="22"/>
        <v>3.2012270279780999E-3</v>
      </c>
    </row>
    <row r="88" spans="1:25" s="22" customFormat="1">
      <c r="A88" s="32" t="s">
        <v>176</v>
      </c>
      <c r="B88" s="30" t="s">
        <v>46</v>
      </c>
      <c r="C88" s="32">
        <v>54929.519</v>
      </c>
      <c r="D88" s="32">
        <v>2.0000000000000001E-4</v>
      </c>
      <c r="E88" s="89">
        <f t="shared" si="24"/>
        <v>20239.089833614351</v>
      </c>
      <c r="F88" s="89">
        <f t="shared" si="25"/>
        <v>20239</v>
      </c>
      <c r="G88" s="22">
        <f t="shared" ref="G88:G119" si="28">+C88-(C$7+F88*C$8)</f>
        <v>3.2173899999179412E-2</v>
      </c>
      <c r="J88" s="23"/>
      <c r="K88" s="22">
        <f>G88</f>
        <v>3.2173899999179412E-2</v>
      </c>
      <c r="O88" s="22">
        <f t="shared" ca="1" si="23"/>
        <v>3.7142554915889636E-2</v>
      </c>
      <c r="P88" s="24">
        <f t="shared" si="26"/>
        <v>-4.1082634540532421E-3</v>
      </c>
      <c r="Q88" s="25">
        <f t="shared" si="27"/>
        <v>39911.019</v>
      </c>
      <c r="X88" s="47">
        <v>4600</v>
      </c>
      <c r="Y88" s="47">
        <f t="shared" si="22"/>
        <v>2.9089077411373707E-3</v>
      </c>
    </row>
    <row r="89" spans="1:25" s="22" customFormat="1">
      <c r="A89" s="32" t="s">
        <v>177</v>
      </c>
      <c r="B89" s="30" t="s">
        <v>52</v>
      </c>
      <c r="C89" s="160">
        <v>54934.361199999999</v>
      </c>
      <c r="D89" s="160">
        <v>1.8E-3</v>
      </c>
      <c r="E89" s="89">
        <f t="shared" si="24"/>
        <v>20252.609870894827</v>
      </c>
      <c r="F89" s="89">
        <f t="shared" si="25"/>
        <v>20252.5</v>
      </c>
      <c r="G89" s="22">
        <f t="shared" si="28"/>
        <v>3.9350249993731268E-2</v>
      </c>
      <c r="J89" s="23"/>
      <c r="K89" s="22">
        <f>G89</f>
        <v>3.9350249993731268E-2</v>
      </c>
      <c r="O89" s="22">
        <f t="shared" ca="1" si="23"/>
        <v>3.7195638560862762E-2</v>
      </c>
      <c r="P89" s="24">
        <f t="shared" si="26"/>
        <v>-4.0751821201334458E-3</v>
      </c>
      <c r="Q89" s="25">
        <f t="shared" si="27"/>
        <v>39915.861199999999</v>
      </c>
      <c r="X89" s="47">
        <v>4700</v>
      </c>
      <c r="Y89" s="47">
        <f t="shared" si="22"/>
        <v>2.6065975290395734E-3</v>
      </c>
    </row>
    <row r="90" spans="1:25" s="22" customFormat="1">
      <c r="A90" s="32" t="s">
        <v>134</v>
      </c>
      <c r="B90" s="30" t="s">
        <v>46</v>
      </c>
      <c r="C90" s="32">
        <v>54938.476000000002</v>
      </c>
      <c r="D90" s="32">
        <v>2E-3</v>
      </c>
      <c r="E90" s="89">
        <f t="shared" si="24"/>
        <v>20264.098915007373</v>
      </c>
      <c r="F90" s="89">
        <f t="shared" si="25"/>
        <v>20264</v>
      </c>
      <c r="G90" s="22">
        <f t="shared" si="28"/>
        <v>3.5426399997959379E-2</v>
      </c>
      <c r="J90" s="23"/>
      <c r="K90" s="22">
        <f>G90</f>
        <v>3.5426399997959379E-2</v>
      </c>
      <c r="O90" s="22">
        <f t="shared" ca="1" si="23"/>
        <v>3.7240857962136165E-2</v>
      </c>
      <c r="P90" s="24">
        <f t="shared" si="26"/>
        <v>-4.0468003856515529E-3</v>
      </c>
      <c r="Q90" s="25">
        <f t="shared" si="27"/>
        <v>39919.976000000002</v>
      </c>
      <c r="X90" s="47">
        <v>4800</v>
      </c>
      <c r="Y90" s="47">
        <f t="shared" si="22"/>
        <v>2.2953347053757261E-3</v>
      </c>
    </row>
    <row r="91" spans="1:25" s="22" customFormat="1">
      <c r="A91" s="32" t="s">
        <v>177</v>
      </c>
      <c r="B91" s="30" t="s">
        <v>46</v>
      </c>
      <c r="C91" s="32">
        <v>54947.428099999997</v>
      </c>
      <c r="D91" s="32">
        <v>8.9999999999999998E-4</v>
      </c>
      <c r="E91" s="89">
        <f t="shared" si="24"/>
        <v>20289.094314978152</v>
      </c>
      <c r="F91" s="89">
        <f t="shared" si="25"/>
        <v>20289</v>
      </c>
      <c r="G91" s="22">
        <f t="shared" si="28"/>
        <v>3.3778899996832479E-2</v>
      </c>
      <c r="J91" s="23"/>
      <c r="K91" s="22">
        <f>G91</f>
        <v>3.3778899996832479E-2</v>
      </c>
      <c r="O91" s="22">
        <f t="shared" ca="1" si="23"/>
        <v>3.7339161008382707E-2</v>
      </c>
      <c r="P91" s="24">
        <f t="shared" si="26"/>
        <v>-3.9844683885677992E-3</v>
      </c>
      <c r="Q91" s="25">
        <f t="shared" si="27"/>
        <v>39928.928099999997</v>
      </c>
      <c r="X91" s="47">
        <v>4900</v>
      </c>
      <c r="Y91" s="47">
        <f t="shared" si="22"/>
        <v>1.9761883324479921E-3</v>
      </c>
    </row>
    <row r="92" spans="1:25" s="22" customFormat="1">
      <c r="A92" s="18" t="s">
        <v>60</v>
      </c>
      <c r="B92" s="90" t="s">
        <v>46</v>
      </c>
      <c r="C92" s="19">
        <v>54947.432410000001</v>
      </c>
      <c r="D92" s="19">
        <v>5.0000000000000001E-4</v>
      </c>
      <c r="E92" s="89">
        <f t="shared" si="24"/>
        <v>20289.106349045462</v>
      </c>
      <c r="F92" s="89">
        <f t="shared" si="25"/>
        <v>20289</v>
      </c>
      <c r="G92" s="22">
        <f t="shared" si="28"/>
        <v>3.8088900000730064E-2</v>
      </c>
      <c r="L92" s="22">
        <f>G92</f>
        <v>3.8088900000730064E-2</v>
      </c>
      <c r="O92" s="22">
        <f t="shared" ca="1" si="23"/>
        <v>3.7339161008382707E-2</v>
      </c>
      <c r="P92" s="24">
        <f t="shared" si="26"/>
        <v>-3.9844683885677992E-3</v>
      </c>
      <c r="Q92" s="25">
        <f t="shared" si="27"/>
        <v>39928.932410000001</v>
      </c>
      <c r="X92" s="47">
        <v>5000</v>
      </c>
      <c r="Y92" s="47">
        <f t="shared" si="22"/>
        <v>1.6502545493717142E-3</v>
      </c>
    </row>
    <row r="93" spans="1:25" s="22" customFormat="1">
      <c r="A93" s="32" t="s">
        <v>176</v>
      </c>
      <c r="B93" s="30" t="s">
        <v>52</v>
      </c>
      <c r="C93" s="32">
        <v>54959.429199999999</v>
      </c>
      <c r="D93" s="32">
        <v>2.0000000000000001E-4</v>
      </c>
      <c r="E93" s="89">
        <f t="shared" si="24"/>
        <v>20322.602910122256</v>
      </c>
      <c r="F93" s="89">
        <f t="shared" si="25"/>
        <v>20322.5</v>
      </c>
      <c r="G93" s="22">
        <f t="shared" si="28"/>
        <v>3.6857249993772712E-2</v>
      </c>
      <c r="J93" s="23"/>
      <c r="K93" s="22">
        <f>G93</f>
        <v>3.6857249993772712E-2</v>
      </c>
      <c r="O93" s="22">
        <f t="shared" ca="1" si="23"/>
        <v>3.7470887090353053E-2</v>
      </c>
      <c r="P93" s="24">
        <f t="shared" si="26"/>
        <v>-3.8996045948213381E-3</v>
      </c>
      <c r="Q93" s="25">
        <f t="shared" si="27"/>
        <v>39940.929199999999</v>
      </c>
      <c r="X93" s="47">
        <v>5100</v>
      </c>
      <c r="Y93" s="47">
        <f t="shared" si="22"/>
        <v>1.3186528072795006E-3</v>
      </c>
    </row>
    <row r="94" spans="1:25" s="22" customFormat="1">
      <c r="A94" s="23" t="s">
        <v>468</v>
      </c>
      <c r="B94" s="12" t="s">
        <v>46</v>
      </c>
      <c r="C94" s="157">
        <v>55049.4928</v>
      </c>
      <c r="D94" s="157" t="s">
        <v>202</v>
      </c>
      <c r="E94" s="89">
        <f t="shared" si="24"/>
        <v>20574.07191793156</v>
      </c>
      <c r="F94" s="22">
        <f t="shared" si="25"/>
        <v>20574</v>
      </c>
      <c r="G94" s="22">
        <f t="shared" si="28"/>
        <v>2.5757399998838082E-2</v>
      </c>
      <c r="J94" s="22">
        <f>G94</f>
        <v>2.5757399998838082E-2</v>
      </c>
      <c r="O94" s="22">
        <f t="shared" ca="1" si="23"/>
        <v>3.845981573559315E-2</v>
      </c>
      <c r="P94" s="24">
        <f t="shared" si="26"/>
        <v>-3.2168393108285829E-3</v>
      </c>
      <c r="Q94" s="25">
        <f t="shared" si="27"/>
        <v>40030.9928</v>
      </c>
      <c r="X94" s="47">
        <v>5200</v>
      </c>
      <c r="Y94" s="47">
        <f t="shared" si="22"/>
        <v>9.8252202445792873E-4</v>
      </c>
    </row>
    <row r="95" spans="1:25" s="22" customFormat="1">
      <c r="A95" s="36" t="s">
        <v>172</v>
      </c>
      <c r="B95" s="35" t="s">
        <v>52</v>
      </c>
      <c r="C95" s="40">
        <v>55064.3678</v>
      </c>
      <c r="D95" s="40">
        <v>1E-4</v>
      </c>
      <c r="E95" s="89">
        <f t="shared" si="24"/>
        <v>20615.604806814121</v>
      </c>
      <c r="F95" s="89">
        <f t="shared" si="25"/>
        <v>20615.5</v>
      </c>
      <c r="G95" s="22">
        <f t="shared" si="28"/>
        <v>3.7536550000368152E-2</v>
      </c>
      <c r="K95" s="22">
        <f>G95</f>
        <v>3.7536550000368152E-2</v>
      </c>
      <c r="O95" s="22">
        <f t="shared" ca="1" si="23"/>
        <v>3.862299879236239E-2</v>
      </c>
      <c r="P95" s="24">
        <f t="shared" si="26"/>
        <v>-3.0970493084694637E-3</v>
      </c>
      <c r="Q95" s="25">
        <f t="shared" si="27"/>
        <v>40045.8678</v>
      </c>
      <c r="X95" s="47">
        <v>5300</v>
      </c>
      <c r="Y95" s="47">
        <f t="shared" si="22"/>
        <v>6.4301667462243902E-4</v>
      </c>
    </row>
    <row r="96" spans="1:25" s="22" customFormat="1">
      <c r="A96" s="18" t="s">
        <v>173</v>
      </c>
      <c r="B96" s="90" t="s">
        <v>46</v>
      </c>
      <c r="C96" s="19">
        <v>55279.440040000001</v>
      </c>
      <c r="D96" s="19">
        <v>2.9999999999999997E-4</v>
      </c>
      <c r="E96" s="89">
        <f t="shared" si="24"/>
        <v>21216.113811563253</v>
      </c>
      <c r="F96" s="89">
        <f t="shared" si="25"/>
        <v>21216</v>
      </c>
      <c r="G96" s="22">
        <f t="shared" si="28"/>
        <v>4.0761600001133047E-2</v>
      </c>
      <c r="L96" s="22">
        <f>G96</f>
        <v>4.0761600001133047E-2</v>
      </c>
      <c r="O96" s="22">
        <f t="shared" ca="1" si="23"/>
        <v>4.0984237963204037E-2</v>
      </c>
      <c r="P96" s="24">
        <f t="shared" si="26"/>
        <v>-1.1962473521769494E-3</v>
      </c>
      <c r="Q96" s="25">
        <f t="shared" si="27"/>
        <v>40260.940040000001</v>
      </c>
      <c r="X96" s="47">
        <v>5400</v>
      </c>
      <c r="Y96" s="47">
        <f t="shared" si="22"/>
        <v>3.0130282176557533E-4</v>
      </c>
    </row>
    <row r="97" spans="1:25" s="22" customFormat="1">
      <c r="A97" s="18" t="s">
        <v>173</v>
      </c>
      <c r="B97" s="90" t="s">
        <v>52</v>
      </c>
      <c r="C97" s="19">
        <v>55306.483939999998</v>
      </c>
      <c r="D97" s="19">
        <v>8.9999999999999998E-4</v>
      </c>
      <c r="E97" s="89">
        <f t="shared" si="24"/>
        <v>21291.623814497769</v>
      </c>
      <c r="F97" s="89">
        <f t="shared" si="25"/>
        <v>21291.5</v>
      </c>
      <c r="G97" s="22">
        <f t="shared" si="28"/>
        <v>4.4344149995595217E-2</v>
      </c>
      <c r="L97" s="22">
        <f>G97</f>
        <v>4.4344149995595217E-2</v>
      </c>
      <c r="O97" s="22">
        <f t="shared" ca="1" si="23"/>
        <v>4.128111316286856E-2</v>
      </c>
      <c r="P97" s="24">
        <f t="shared" si="26"/>
        <v>-9.4175316231313573E-4</v>
      </c>
      <c r="Q97" s="25">
        <f t="shared" si="27"/>
        <v>40287.983939999998</v>
      </c>
      <c r="X97" s="47">
        <v>5500</v>
      </c>
      <c r="Y97" s="47">
        <f t="shared" si="22"/>
        <v>-4.1445884802676812E-5</v>
      </c>
    </row>
    <row r="98" spans="1:25" s="22" customFormat="1">
      <c r="A98" s="18" t="s">
        <v>173</v>
      </c>
      <c r="B98" s="90" t="s">
        <v>52</v>
      </c>
      <c r="C98" s="19">
        <v>55306.484839999997</v>
      </c>
      <c r="D98" s="19">
        <v>6.9999999999999999E-4</v>
      </c>
      <c r="E98" s="89">
        <f t="shared" si="24"/>
        <v>21291.62632741205</v>
      </c>
      <c r="F98" s="89">
        <f t="shared" si="25"/>
        <v>21291.5</v>
      </c>
      <c r="G98" s="22">
        <f t="shared" si="28"/>
        <v>4.5244149994687177E-2</v>
      </c>
      <c r="L98" s="22">
        <f>G98</f>
        <v>4.5244149994687177E-2</v>
      </c>
      <c r="O98" s="22">
        <f t="shared" ca="1" si="23"/>
        <v>4.128111316286856E-2</v>
      </c>
      <c r="P98" s="24">
        <f t="shared" si="26"/>
        <v>-9.4175316231313573E-4</v>
      </c>
      <c r="Q98" s="25">
        <f t="shared" si="27"/>
        <v>40287.984839999997</v>
      </c>
      <c r="X98" s="47">
        <v>5600</v>
      </c>
      <c r="Y98" s="47">
        <f t="shared" si="22"/>
        <v>-3.8405224146707308E-4</v>
      </c>
    </row>
    <row r="99" spans="1:25" s="22" customFormat="1">
      <c r="A99" s="32" t="s">
        <v>178</v>
      </c>
      <c r="B99" s="30" t="s">
        <v>46</v>
      </c>
      <c r="C99" s="32">
        <v>55314.537700000001</v>
      </c>
      <c r="D99" s="32">
        <v>4.1000000000000003E-3</v>
      </c>
      <c r="E99" s="89">
        <f t="shared" si="24"/>
        <v>21314.110935114033</v>
      </c>
      <c r="F99" s="89">
        <f t="shared" si="25"/>
        <v>21314</v>
      </c>
      <c r="G99" s="22">
        <f t="shared" si="28"/>
        <v>3.9731400000164285E-2</v>
      </c>
      <c r="J99" s="23"/>
      <c r="K99" s="22">
        <f>G99</f>
        <v>3.9731400000164285E-2</v>
      </c>
      <c r="O99" s="22">
        <f t="shared" ca="1" si="23"/>
        <v>4.1369585904490441E-2</v>
      </c>
      <c r="P99" s="24">
        <f t="shared" si="26"/>
        <v>-8.6553121576201102E-4</v>
      </c>
      <c r="Q99" s="25">
        <f t="shared" si="27"/>
        <v>40296.037700000001</v>
      </c>
      <c r="X99" s="47">
        <v>5700</v>
      </c>
      <c r="Y99" s="47">
        <f t="shared" si="22"/>
        <v>-7.2533953352689777E-4</v>
      </c>
    </row>
    <row r="100" spans="1:25" s="22" customFormat="1">
      <c r="A100" s="32" t="s">
        <v>178</v>
      </c>
      <c r="B100" s="30" t="s">
        <v>46</v>
      </c>
      <c r="C100" s="32">
        <v>55375.429100000001</v>
      </c>
      <c r="D100" s="32">
        <v>1.5E-3</v>
      </c>
      <c r="E100" s="89">
        <f t="shared" si="24"/>
        <v>21484.127456129394</v>
      </c>
      <c r="F100" s="89">
        <f t="shared" si="25"/>
        <v>21484</v>
      </c>
      <c r="G100" s="22">
        <f t="shared" si="28"/>
        <v>4.5648399995116051E-2</v>
      </c>
      <c r="J100" s="23"/>
      <c r="K100" s="22">
        <f>G100</f>
        <v>4.5648399995116051E-2</v>
      </c>
      <c r="O100" s="22">
        <f t="shared" ca="1" si="23"/>
        <v>4.2038046618966846E-2</v>
      </c>
      <c r="P100" s="24">
        <f t="shared" si="26"/>
        <v>-2.8570685501633745E-4</v>
      </c>
      <c r="Q100" s="25">
        <f t="shared" si="27"/>
        <v>40356.929100000001</v>
      </c>
      <c r="X100" s="47">
        <v>5800</v>
      </c>
      <c r="Y100" s="47">
        <f t="shared" si="22"/>
        <v>-1.0641355767365146E-3</v>
      </c>
    </row>
    <row r="101" spans="1:25" s="22" customFormat="1">
      <c r="A101" s="18" t="s">
        <v>194</v>
      </c>
      <c r="B101" s="90" t="s">
        <v>52</v>
      </c>
      <c r="C101" s="19">
        <v>55602.679150000004</v>
      </c>
      <c r="D101" s="19">
        <v>2.0000000000000001E-4</v>
      </c>
      <c r="E101" s="89">
        <f t="shared" si="24"/>
        <v>22118.638452781921</v>
      </c>
      <c r="F101" s="22">
        <f t="shared" si="25"/>
        <v>22118.5</v>
      </c>
      <c r="G101" s="22">
        <f t="shared" si="28"/>
        <v>4.9586850000196137E-2</v>
      </c>
      <c r="K101" s="22">
        <f>G101</f>
        <v>4.9586850000196137E-2</v>
      </c>
      <c r="O101" s="22">
        <f t="shared" ca="1" si="23"/>
        <v>4.4532977932703791E-2</v>
      </c>
      <c r="P101" s="24">
        <f t="shared" si="26"/>
        <v>1.8570707260865988E-3</v>
      </c>
      <c r="Q101" s="25">
        <f t="shared" si="27"/>
        <v>40584.179150000004</v>
      </c>
      <c r="X101" s="47">
        <v>5900</v>
      </c>
      <c r="Y101" s="47">
        <f t="shared" si="22"/>
        <v>-1.399276743285656E-3</v>
      </c>
    </row>
    <row r="102" spans="1:25" s="22" customFormat="1">
      <c r="A102" s="18" t="s">
        <v>194</v>
      </c>
      <c r="B102" s="90" t="s">
        <v>46</v>
      </c>
      <c r="C102" s="19">
        <v>55618.614309999997</v>
      </c>
      <c r="D102" s="19">
        <v>2.0000000000000001E-4</v>
      </c>
      <c r="E102" s="89">
        <f t="shared" si="24"/>
        <v>22163.131443007504</v>
      </c>
      <c r="F102" s="22">
        <f t="shared" si="25"/>
        <v>22163</v>
      </c>
      <c r="G102" s="22">
        <f t="shared" si="28"/>
        <v>4.7076299997570459E-2</v>
      </c>
      <c r="K102" s="22">
        <f>G102</f>
        <v>4.7076299997570459E-2</v>
      </c>
      <c r="O102" s="22">
        <f t="shared" ca="1" si="23"/>
        <v>4.4707957355022615E-2</v>
      </c>
      <c r="P102" s="24">
        <f t="shared" si="26"/>
        <v>2.0011126938080212E-3</v>
      </c>
      <c r="Q102" s="25">
        <f t="shared" si="27"/>
        <v>40600.114309999997</v>
      </c>
      <c r="X102" s="47">
        <v>6000</v>
      </c>
      <c r="Y102" s="47">
        <f t="shared" si="22"/>
        <v>-1.7296119583917822E-3</v>
      </c>
    </row>
    <row r="103" spans="1:25" s="22" customFormat="1">
      <c r="A103" s="23" t="s">
        <v>499</v>
      </c>
      <c r="B103" s="12" t="s">
        <v>46</v>
      </c>
      <c r="C103" s="157">
        <v>55655.504699999998</v>
      </c>
      <c r="D103" s="157" t="s">
        <v>202</v>
      </c>
      <c r="E103" s="89">
        <f t="shared" si="24"/>
        <v>22266.134096365779</v>
      </c>
      <c r="F103" s="22">
        <f t="shared" si="25"/>
        <v>22266</v>
      </c>
      <c r="G103" s="22">
        <f t="shared" si="28"/>
        <v>4.8026599994045682E-2</v>
      </c>
      <c r="K103" s="22">
        <f>G103</f>
        <v>4.8026599994045682E-2</v>
      </c>
      <c r="O103" s="22">
        <f t="shared" ca="1" si="23"/>
        <v>4.5112965905558314E-2</v>
      </c>
      <c r="P103" s="24">
        <f t="shared" si="26"/>
        <v>2.329128059951838E-3</v>
      </c>
      <c r="Q103" s="25">
        <f t="shared" si="27"/>
        <v>40637.004699999998</v>
      </c>
      <c r="X103" s="47">
        <v>6100</v>
      </c>
      <c r="Y103" s="47">
        <f t="shared" si="22"/>
        <v>-2.0540066537778653E-3</v>
      </c>
    </row>
    <row r="104" spans="1:25" s="22" customFormat="1">
      <c r="A104" s="117" t="s">
        <v>174</v>
      </c>
      <c r="B104" s="89"/>
      <c r="C104" s="19">
        <v>55658.912600000003</v>
      </c>
      <c r="D104" s="19">
        <v>2.0000000000000001E-4</v>
      </c>
      <c r="E104" s="89">
        <f t="shared" si="24"/>
        <v>22275.649385913552</v>
      </c>
      <c r="F104" s="89">
        <f t="shared" si="25"/>
        <v>22275.5</v>
      </c>
      <c r="G104" s="22">
        <f t="shared" si="28"/>
        <v>5.3502549999393523E-2</v>
      </c>
      <c r="I104" s="22">
        <f>G104</f>
        <v>5.3502549999393523E-2</v>
      </c>
      <c r="J104" s="23"/>
      <c r="O104" s="22">
        <f t="shared" ca="1" si="23"/>
        <v>4.5150321063131993E-2</v>
      </c>
      <c r="P104" s="24">
        <f t="shared" si="26"/>
        <v>2.3589724153070995E-3</v>
      </c>
      <c r="Q104" s="25">
        <f t="shared" si="27"/>
        <v>40640.412600000003</v>
      </c>
      <c r="X104" s="47">
        <v>6200</v>
      </c>
      <c r="Y104" s="47">
        <f t="shared" si="22"/>
        <v>-2.3713466644569689E-3</v>
      </c>
    </row>
    <row r="105" spans="1:25" s="22" customFormat="1">
      <c r="A105" s="32" t="s">
        <v>179</v>
      </c>
      <c r="B105" s="30" t="s">
        <v>46</v>
      </c>
      <c r="C105" s="32">
        <v>55659.443500000001</v>
      </c>
      <c r="D105" s="32">
        <v>5.8999999999999999E-3</v>
      </c>
      <c r="E105" s="89">
        <f t="shared" si="24"/>
        <v>22277.131726129192</v>
      </c>
      <c r="F105" s="89">
        <f t="shared" si="25"/>
        <v>22277</v>
      </c>
      <c r="G105" s="22">
        <f t="shared" si="28"/>
        <v>4.7177699998428579E-2</v>
      </c>
      <c r="J105" s="23"/>
      <c r="K105" s="22">
        <f t="shared" ref="K105:K112" si="29">G105</f>
        <v>4.7177699998428579E-2</v>
      </c>
      <c r="O105" s="22">
        <f t="shared" ca="1" si="23"/>
        <v>4.5156219245906792E-2</v>
      </c>
      <c r="P105" s="24">
        <f t="shared" si="26"/>
        <v>2.3636780195102096E-3</v>
      </c>
      <c r="Q105" s="25">
        <f t="shared" si="27"/>
        <v>40640.943500000001</v>
      </c>
      <c r="X105" s="47">
        <v>6300</v>
      </c>
      <c r="Y105" s="47">
        <f t="shared" si="22"/>
        <v>-2.680542055439774E-3</v>
      </c>
    </row>
    <row r="106" spans="1:25" s="22" customFormat="1">
      <c r="A106" s="32" t="s">
        <v>179</v>
      </c>
      <c r="B106" s="30" t="s">
        <v>46</v>
      </c>
      <c r="C106" s="32">
        <v>55669.472199999997</v>
      </c>
      <c r="D106" s="32">
        <v>2.7000000000000001E-3</v>
      </c>
      <c r="E106" s="89">
        <f t="shared" si="24"/>
        <v>22305.133130010625</v>
      </c>
      <c r="F106" s="89">
        <f t="shared" si="25"/>
        <v>22305</v>
      </c>
      <c r="G106" s="22">
        <f t="shared" si="28"/>
        <v>4.7680499992566183E-2</v>
      </c>
      <c r="J106" s="23"/>
      <c r="K106" s="22">
        <f t="shared" si="29"/>
        <v>4.7680499992566183E-2</v>
      </c>
      <c r="O106" s="22">
        <f t="shared" ca="1" si="23"/>
        <v>4.5266318657702906E-2</v>
      </c>
      <c r="P106" s="24">
        <f t="shared" si="26"/>
        <v>2.4511766597161717E-3</v>
      </c>
      <c r="Q106" s="25">
        <f t="shared" si="27"/>
        <v>40650.972199999997</v>
      </c>
      <c r="X106" s="47">
        <v>6400</v>
      </c>
      <c r="Y106" s="47">
        <f t="shared" si="22"/>
        <v>-2.9805308652218129E-3</v>
      </c>
    </row>
    <row r="107" spans="1:25" s="22" customFormat="1">
      <c r="A107" s="18" t="s">
        <v>194</v>
      </c>
      <c r="B107" s="90" t="s">
        <v>46</v>
      </c>
      <c r="C107" s="19">
        <v>55687.381659999999</v>
      </c>
      <c r="D107" s="19">
        <v>4.0000000000000002E-4</v>
      </c>
      <c r="E107" s="89">
        <f t="shared" si="24"/>
        <v>22355.138616540156</v>
      </c>
      <c r="F107" s="22">
        <f t="shared" si="25"/>
        <v>22355</v>
      </c>
      <c r="G107" s="22">
        <f t="shared" si="28"/>
        <v>4.9645499995676801E-2</v>
      </c>
      <c r="K107" s="22">
        <f t="shared" si="29"/>
        <v>4.9645499995676801E-2</v>
      </c>
      <c r="O107" s="22">
        <f t="shared" ca="1" si="23"/>
        <v>4.5462924750195963E-2</v>
      </c>
      <c r="P107" s="24">
        <f t="shared" si="26"/>
        <v>2.6057668888919889E-3</v>
      </c>
      <c r="Q107" s="25">
        <f t="shared" si="27"/>
        <v>40668.881659999999</v>
      </c>
      <c r="X107" s="47">
        <v>6500</v>
      </c>
      <c r="Y107" s="47">
        <f t="shared" si="22"/>
        <v>-3.2702827531930672E-3</v>
      </c>
    </row>
    <row r="108" spans="1:25" s="22" customFormat="1">
      <c r="A108" s="18" t="s">
        <v>194</v>
      </c>
      <c r="B108" s="90" t="s">
        <v>46</v>
      </c>
      <c r="C108" s="118">
        <v>55687.381959999999</v>
      </c>
      <c r="D108" s="118">
        <v>4.0000000000000002E-4</v>
      </c>
      <c r="E108" s="89">
        <f t="shared" si="24"/>
        <v>22355.13945417825</v>
      </c>
      <c r="F108" s="22">
        <f t="shared" si="25"/>
        <v>22355</v>
      </c>
      <c r="G108" s="22">
        <f t="shared" si="28"/>
        <v>4.9945499995374121E-2</v>
      </c>
      <c r="K108" s="22">
        <f t="shared" si="29"/>
        <v>4.9945499995374121E-2</v>
      </c>
      <c r="O108" s="22">
        <f t="shared" ref="O108:O124" ca="1" si="30">C$11+C$12*F108</f>
        <v>4.5462924750195963E-2</v>
      </c>
      <c r="P108" s="24">
        <f t="shared" si="26"/>
        <v>2.6057668888919889E-3</v>
      </c>
      <c r="Q108" s="25">
        <f t="shared" si="27"/>
        <v>40668.881959999999</v>
      </c>
      <c r="X108" s="47">
        <v>6600</v>
      </c>
      <c r="Y108" s="47">
        <f t="shared" si="22"/>
        <v>-3.5488025384425486E-3</v>
      </c>
    </row>
    <row r="109" spans="1:25" s="22" customFormat="1">
      <c r="A109" s="18" t="s">
        <v>194</v>
      </c>
      <c r="B109" s="90" t="s">
        <v>46</v>
      </c>
      <c r="C109" s="19">
        <v>55687.382559999998</v>
      </c>
      <c r="D109" s="19">
        <v>2.0000000000000001E-4</v>
      </c>
      <c r="E109" s="89">
        <f t="shared" si="24"/>
        <v>22355.141129454438</v>
      </c>
      <c r="F109" s="22">
        <f t="shared" si="25"/>
        <v>22355</v>
      </c>
      <c r="G109" s="22">
        <f t="shared" si="28"/>
        <v>5.0545499994768761E-2</v>
      </c>
      <c r="K109" s="22">
        <f t="shared" si="29"/>
        <v>5.0545499994768761E-2</v>
      </c>
      <c r="O109" s="22">
        <f t="shared" ca="1" si="30"/>
        <v>4.5462924750195963E-2</v>
      </c>
      <c r="P109" s="24">
        <f t="shared" si="26"/>
        <v>2.6057668888919889E-3</v>
      </c>
      <c r="Q109" s="25">
        <f t="shared" si="27"/>
        <v>40668.882559999998</v>
      </c>
      <c r="X109" s="47">
        <v>6700</v>
      </c>
      <c r="Y109" s="47">
        <f t="shared" si="22"/>
        <v>-3.8151336178034721E-3</v>
      </c>
    </row>
    <row r="110" spans="1:25" s="22" customFormat="1">
      <c r="A110" s="18" t="s">
        <v>194</v>
      </c>
      <c r="B110" s="90" t="s">
        <v>46</v>
      </c>
      <c r="C110" s="19">
        <v>55984.652269999999</v>
      </c>
      <c r="D110" s="19">
        <v>2.9999999999999997E-4</v>
      </c>
      <c r="E110" s="89">
        <f t="shared" si="24"/>
        <v>23185.155908182565</v>
      </c>
      <c r="F110" s="22">
        <f t="shared" si="25"/>
        <v>23185</v>
      </c>
      <c r="G110" s="22">
        <f t="shared" si="28"/>
        <v>5.5838499996752944E-2</v>
      </c>
      <c r="K110" s="22">
        <f t="shared" si="29"/>
        <v>5.5838499996752944E-2</v>
      </c>
      <c r="O110" s="22">
        <f t="shared" ca="1" si="30"/>
        <v>4.8726585885580764E-2</v>
      </c>
      <c r="P110" s="24">
        <f t="shared" si="26"/>
        <v>4.7521003762559201E-3</v>
      </c>
      <c r="Q110" s="25">
        <f t="shared" si="27"/>
        <v>40966.152269999999</v>
      </c>
      <c r="X110" s="47">
        <v>6800</v>
      </c>
      <c r="Y110" s="47">
        <f t="shared" si="22"/>
        <v>-4.0683612513994615E-3</v>
      </c>
    </row>
    <row r="111" spans="1:25" s="22" customFormat="1">
      <c r="A111" s="18" t="s">
        <v>194</v>
      </c>
      <c r="B111" s="90" t="s">
        <v>46</v>
      </c>
      <c r="C111" s="19">
        <v>56002.561710000002</v>
      </c>
      <c r="D111" s="19">
        <v>2.9999999999999997E-4</v>
      </c>
      <c r="E111" s="89">
        <f t="shared" si="24"/>
        <v>23235.161338869559</v>
      </c>
      <c r="F111" s="22">
        <f t="shared" si="25"/>
        <v>23235</v>
      </c>
      <c r="G111" s="22">
        <f t="shared" si="28"/>
        <v>5.7783500000368804E-2</v>
      </c>
      <c r="K111" s="22">
        <f t="shared" si="29"/>
        <v>5.7783500000368804E-2</v>
      </c>
      <c r="O111" s="22">
        <f t="shared" ca="1" si="30"/>
        <v>4.8923191978073821E-2</v>
      </c>
      <c r="P111" s="24">
        <f t="shared" si="26"/>
        <v>4.8500260741955051E-3</v>
      </c>
      <c r="Q111" s="25">
        <f t="shared" si="27"/>
        <v>40984.061710000002</v>
      </c>
      <c r="X111" s="47">
        <v>6900</v>
      </c>
      <c r="Y111" s="47">
        <f t="shared" si="22"/>
        <v>-4.3076157044072E-3</v>
      </c>
    </row>
    <row r="112" spans="1:25" s="22" customFormat="1">
      <c r="A112" s="18" t="s">
        <v>194</v>
      </c>
      <c r="B112" s="90" t="s">
        <v>46</v>
      </c>
      <c r="C112" s="19">
        <v>56002.562709999998</v>
      </c>
      <c r="D112" s="19">
        <v>5.0000000000000001E-4</v>
      </c>
      <c r="E112" s="89">
        <f t="shared" si="24"/>
        <v>23235.164130996531</v>
      </c>
      <c r="F112" s="22">
        <f t="shared" si="25"/>
        <v>23235</v>
      </c>
      <c r="G112" s="22">
        <f t="shared" si="28"/>
        <v>5.8783499996934552E-2</v>
      </c>
      <c r="K112" s="22">
        <f t="shared" si="29"/>
        <v>5.8783499996934552E-2</v>
      </c>
      <c r="O112" s="22">
        <f t="shared" ca="1" si="30"/>
        <v>4.8923191978073821E-2</v>
      </c>
      <c r="P112" s="24">
        <f t="shared" si="26"/>
        <v>4.8500260741955051E-3</v>
      </c>
      <c r="Q112" s="25">
        <f t="shared" si="27"/>
        <v>40984.062709999998</v>
      </c>
      <c r="X112" s="47">
        <v>7000</v>
      </c>
      <c r="Y112" s="47">
        <f t="shared" si="22"/>
        <v>-4.5320752342448882E-3</v>
      </c>
    </row>
    <row r="113" spans="1:25" s="22" customFormat="1">
      <c r="A113" s="113" t="s">
        <v>180</v>
      </c>
      <c r="B113" s="89"/>
      <c r="C113" s="135">
        <v>56009.904000000002</v>
      </c>
      <c r="D113" s="19">
        <v>2.0000000000000001E-4</v>
      </c>
      <c r="E113" s="89">
        <f t="shared" si="24"/>
        <v>23255.661944900719</v>
      </c>
      <c r="F113" s="89">
        <f t="shared" si="25"/>
        <v>23255.5</v>
      </c>
      <c r="G113" s="22">
        <f t="shared" si="28"/>
        <v>5.8000550001452211E-2</v>
      </c>
      <c r="I113" s="22">
        <f>G113</f>
        <v>5.8000550001452211E-2</v>
      </c>
      <c r="J113" s="23"/>
      <c r="O113" s="22">
        <f t="shared" ca="1" si="30"/>
        <v>4.9003800475995979E-2</v>
      </c>
      <c r="P113" s="24">
        <f t="shared" si="26"/>
        <v>4.8889762706333054E-3</v>
      </c>
      <c r="Q113" s="25">
        <f t="shared" si="27"/>
        <v>40991.404000000002</v>
      </c>
      <c r="X113" s="47">
        <v>7100</v>
      </c>
      <c r="Y113" s="47">
        <f t="shared" si="22"/>
        <v>-4.7409689129266925E-3</v>
      </c>
    </row>
    <row r="114" spans="1:25" s="22" customFormat="1">
      <c r="A114" s="18" t="s">
        <v>194</v>
      </c>
      <c r="B114" s="90" t="s">
        <v>52</v>
      </c>
      <c r="C114" s="19">
        <v>56010.621079999997</v>
      </c>
      <c r="D114" s="19">
        <v>5.9999999999999995E-4</v>
      </c>
      <c r="E114" s="89">
        <f t="shared" si="24"/>
        <v>23257.66412331818</v>
      </c>
      <c r="F114" s="22">
        <f t="shared" si="25"/>
        <v>23257.5</v>
      </c>
      <c r="G114" s="22">
        <f t="shared" si="28"/>
        <v>5.8780749997822568E-2</v>
      </c>
      <c r="K114" s="22">
        <f>G114</f>
        <v>5.8780749997822568E-2</v>
      </c>
      <c r="O114" s="22">
        <f t="shared" ca="1" si="30"/>
        <v>4.9011664719695702E-2</v>
      </c>
      <c r="P114" s="24">
        <f t="shared" si="26"/>
        <v>4.8927385879056302E-3</v>
      </c>
      <c r="Q114" s="25">
        <f t="shared" si="27"/>
        <v>40992.121079999997</v>
      </c>
      <c r="X114" s="47">
        <v>7200</v>
      </c>
      <c r="Y114" s="47">
        <f t="shared" si="22"/>
        <v>-4.9335792748895551E-3</v>
      </c>
    </row>
    <row r="115" spans="1:25" s="22" customFormat="1">
      <c r="A115" s="113" t="s">
        <v>180</v>
      </c>
      <c r="B115" s="89"/>
      <c r="C115" s="19">
        <v>56023.872199999998</v>
      </c>
      <c r="D115" s="19">
        <v>1E-3</v>
      </c>
      <c r="E115" s="89">
        <f t="shared" si="24"/>
        <v>23294.662933034448</v>
      </c>
      <c r="F115" s="89">
        <f t="shared" si="25"/>
        <v>23294.5</v>
      </c>
      <c r="G115" s="22">
        <f t="shared" si="28"/>
        <v>5.835444999684114E-2</v>
      </c>
      <c r="I115" s="22">
        <f>G115</f>
        <v>5.835444999684114E-2</v>
      </c>
      <c r="J115" s="23"/>
      <c r="O115" s="22">
        <f t="shared" ca="1" si="30"/>
        <v>4.9157153228140571E-2</v>
      </c>
      <c r="P115" s="24">
        <f t="shared" si="26"/>
        <v>4.9611232694690725E-3</v>
      </c>
      <c r="Q115" s="25">
        <f t="shared" si="27"/>
        <v>41005.372199999998</v>
      </c>
      <c r="X115" s="47">
        <v>7300</v>
      </c>
      <c r="Y115" s="47">
        <f t="shared" si="22"/>
        <v>-5.1092447811981233E-3</v>
      </c>
    </row>
    <row r="116" spans="1:25" s="22" customFormat="1">
      <c r="A116" s="23" t="s">
        <v>499</v>
      </c>
      <c r="B116" s="12" t="s">
        <v>46</v>
      </c>
      <c r="C116" s="157">
        <v>56177.339599999999</v>
      </c>
      <c r="D116" s="157" t="s">
        <v>202</v>
      </c>
      <c r="E116" s="89">
        <f t="shared" si="24"/>
        <v>23723.163401692967</v>
      </c>
      <c r="F116" s="22">
        <f t="shared" si="25"/>
        <v>23723</v>
      </c>
      <c r="G116" s="22">
        <f t="shared" si="28"/>
        <v>5.8522299994365312E-2</v>
      </c>
      <c r="K116" s="22">
        <f>G116</f>
        <v>5.8522299994365312E-2</v>
      </c>
      <c r="O116" s="22">
        <f t="shared" ca="1" si="30"/>
        <v>5.0842067440806105E-2</v>
      </c>
      <c r="P116" s="24">
        <f t="shared" si="26"/>
        <v>5.575826040258699E-3</v>
      </c>
      <c r="Q116" s="25">
        <f t="shared" si="27"/>
        <v>41158.839599999999</v>
      </c>
      <c r="X116" s="47">
        <v>7400</v>
      </c>
      <c r="Y116" s="47">
        <f t="shared" si="22"/>
        <v>-5.2673620916642745E-3</v>
      </c>
    </row>
    <row r="117" spans="1:25" s="22" customFormat="1">
      <c r="A117" s="117" t="s">
        <v>181</v>
      </c>
      <c r="B117" s="89"/>
      <c r="C117" s="19">
        <v>56374.86479535282</v>
      </c>
      <c r="D117" s="19">
        <v>2.0000000000000001E-4</v>
      </c>
      <c r="E117" s="89">
        <f t="shared" ref="E117:E124" si="31">+(C117-C$7)/C$8</f>
        <v>24274.678829598488</v>
      </c>
      <c r="F117" s="89">
        <f t="shared" ref="F117:F124" si="32">ROUND(2*E117,0)/2</f>
        <v>24274.5</v>
      </c>
      <c r="G117" s="22">
        <f t="shared" si="28"/>
        <v>6.40478028144571E-2</v>
      </c>
      <c r="I117" s="22">
        <f>G117</f>
        <v>6.40478028144571E-2</v>
      </c>
      <c r="J117" s="23"/>
      <c r="O117" s="22">
        <f t="shared" ca="1" si="30"/>
        <v>5.3010632641004557E-2</v>
      </c>
      <c r="P117" s="24">
        <f t="shared" ref="P117:P124" si="33">S$4*SIN(2*PI()/S$5*(F117-S$6))+S$7*F117</f>
        <v>5.8491107833192561E-3</v>
      </c>
      <c r="Q117" s="25">
        <f t="shared" ref="Q117:Q124" si="34">+C117-15018.5</f>
        <v>41356.36479535282</v>
      </c>
      <c r="X117" s="47">
        <v>7500</v>
      </c>
      <c r="Y117" s="47">
        <f t="shared" si="22"/>
        <v>-5.4073881370773989E-3</v>
      </c>
    </row>
    <row r="118" spans="1:25" s="22" customFormat="1">
      <c r="A118" s="18" t="s">
        <v>194</v>
      </c>
      <c r="B118" s="90" t="s">
        <v>46</v>
      </c>
      <c r="C118" s="19">
        <v>56400.46774</v>
      </c>
      <c r="D118" s="19">
        <v>5.0000000000000001E-4</v>
      </c>
      <c r="E118" s="89">
        <f t="shared" si="31"/>
        <v>24346.165502210097</v>
      </c>
      <c r="F118" s="22">
        <f t="shared" si="32"/>
        <v>24346</v>
      </c>
      <c r="G118" s="22">
        <f t="shared" si="28"/>
        <v>5.9274599996570032E-2</v>
      </c>
      <c r="K118" s="22">
        <f>G118</f>
        <v>5.9274599996570032E-2</v>
      </c>
      <c r="O118" s="22">
        <f t="shared" ca="1" si="30"/>
        <v>5.3291779353269633E-2</v>
      </c>
      <c r="P118" s="24">
        <f t="shared" si="33"/>
        <v>5.8400627866572359E-3</v>
      </c>
      <c r="Q118" s="25">
        <f t="shared" si="34"/>
        <v>41381.96774</v>
      </c>
      <c r="X118" s="47">
        <v>7600</v>
      </c>
      <c r="Y118" s="47">
        <f t="shared" si="22"/>
        <v>-5.528841984428181E-3</v>
      </c>
    </row>
    <row r="119" spans="1:25" s="22" customFormat="1">
      <c r="A119" s="158" t="s">
        <v>626</v>
      </c>
      <c r="B119" s="111" t="s">
        <v>46</v>
      </c>
      <c r="C119" s="112">
        <v>56400.473299999998</v>
      </c>
      <c r="D119" s="112" t="s">
        <v>111</v>
      </c>
      <c r="E119" s="89">
        <f t="shared" si="31"/>
        <v>24346.181026436119</v>
      </c>
      <c r="F119" s="22">
        <f t="shared" si="32"/>
        <v>24346</v>
      </c>
      <c r="G119" s="22">
        <f t="shared" si="28"/>
        <v>6.4834599994355813E-2</v>
      </c>
      <c r="K119" s="22">
        <f>G119</f>
        <v>6.4834599994355813E-2</v>
      </c>
      <c r="O119" s="22">
        <f t="shared" ca="1" si="30"/>
        <v>5.3291779353269633E-2</v>
      </c>
      <c r="P119" s="24">
        <f t="shared" si="33"/>
        <v>5.8400627866572359E-3</v>
      </c>
      <c r="Q119" s="25">
        <f t="shared" si="34"/>
        <v>41381.973299999998</v>
      </c>
      <c r="X119" s="47">
        <v>7700</v>
      </c>
      <c r="Y119" s="47">
        <f t="shared" si="22"/>
        <v>-5.6313064887195813E-3</v>
      </c>
    </row>
    <row r="120" spans="1:25" s="22" customFormat="1">
      <c r="A120" s="18" t="s">
        <v>194</v>
      </c>
      <c r="B120" s="90" t="s">
        <v>46</v>
      </c>
      <c r="C120" s="19">
        <v>56457.419349999996</v>
      </c>
      <c r="D120" s="19">
        <v>1E-4</v>
      </c>
      <c r="E120" s="89">
        <f t="shared" si="31"/>
        <v>24505.181629256334</v>
      </c>
      <c r="F120" s="22">
        <f t="shared" si="32"/>
        <v>24505</v>
      </c>
      <c r="G120" s="22">
        <f>+C120-(C$7+F120*C$8)</f>
        <v>6.505049999395851E-2</v>
      </c>
      <c r="K120" s="22">
        <f>G120</f>
        <v>6.505049999395851E-2</v>
      </c>
      <c r="O120" s="22">
        <f t="shared" ca="1" si="30"/>
        <v>5.3916986727397559E-2</v>
      </c>
      <c r="P120" s="24">
        <f t="shared" si="33"/>
        <v>5.7832316976609011E-3</v>
      </c>
      <c r="Q120" s="25">
        <f t="shared" si="34"/>
        <v>41438.919349999996</v>
      </c>
      <c r="X120" s="47">
        <v>7800</v>
      </c>
      <c r="Y120" s="47">
        <f t="shared" si="22"/>
        <v>-5.7144297256917151E-3</v>
      </c>
    </row>
    <row r="121" spans="1:25" s="22" customFormat="1">
      <c r="A121" s="18" t="s">
        <v>194</v>
      </c>
      <c r="B121" s="90" t="s">
        <v>46</v>
      </c>
      <c r="C121" s="19">
        <v>56457.419719999998</v>
      </c>
      <c r="D121" s="19">
        <v>2.0000000000000001E-4</v>
      </c>
      <c r="E121" s="89">
        <f t="shared" si="31"/>
        <v>24505.182662343323</v>
      </c>
      <c r="F121" s="22">
        <f t="shared" si="32"/>
        <v>24505</v>
      </c>
      <c r="G121" s="22">
        <f>+C121-(C$7+F121*C$8)</f>
        <v>6.5420499995525461E-2</v>
      </c>
      <c r="K121" s="22">
        <f>G121</f>
        <v>6.5420499995525461E-2</v>
      </c>
      <c r="O121" s="22">
        <f t="shared" ca="1" si="30"/>
        <v>5.3916986727397559E-2</v>
      </c>
      <c r="P121" s="24">
        <f t="shared" si="33"/>
        <v>5.7832316976609011E-3</v>
      </c>
      <c r="Q121" s="25">
        <f t="shared" si="34"/>
        <v>41438.919719999998</v>
      </c>
      <c r="X121" s="47">
        <v>7900</v>
      </c>
      <c r="Y121" s="47">
        <f t="shared" si="22"/>
        <v>-5.7779262005397871E-3</v>
      </c>
    </row>
    <row r="122" spans="1:25" s="22" customFormat="1">
      <c r="A122" s="18" t="s">
        <v>194</v>
      </c>
      <c r="B122" s="90" t="s">
        <v>46</v>
      </c>
      <c r="C122" s="19">
        <v>56457.419900000001</v>
      </c>
      <c r="D122" s="19">
        <v>2.0000000000000001E-4</v>
      </c>
      <c r="E122" s="89">
        <f t="shared" si="31"/>
        <v>24505.183164926188</v>
      </c>
      <c r="F122" s="22">
        <f t="shared" si="32"/>
        <v>24505</v>
      </c>
      <c r="G122" s="22">
        <f>+C122-(C$7+F122*C$8)</f>
        <v>6.5600499998254236E-2</v>
      </c>
      <c r="K122" s="22">
        <f>G122</f>
        <v>6.5600499998254236E-2</v>
      </c>
      <c r="O122" s="22">
        <f t="shared" ca="1" si="30"/>
        <v>5.3916986727397559E-2</v>
      </c>
      <c r="P122" s="24">
        <f t="shared" si="33"/>
        <v>5.7832316976609011E-3</v>
      </c>
      <c r="Q122" s="25">
        <f t="shared" si="34"/>
        <v>41438.919900000001</v>
      </c>
      <c r="X122" s="47">
        <v>8000</v>
      </c>
      <c r="Y122" s="47">
        <f t="shared" si="22"/>
        <v>-5.8215778284736487E-3</v>
      </c>
    </row>
    <row r="123" spans="1:25" s="22" customFormat="1">
      <c r="A123" s="19" t="s">
        <v>195</v>
      </c>
      <c r="B123" s="90" t="s">
        <v>46</v>
      </c>
      <c r="C123" s="19">
        <v>56506.486700000001</v>
      </c>
      <c r="D123" s="19">
        <v>1.6000000000000001E-3</v>
      </c>
      <c r="E123" s="89">
        <f t="shared" si="31"/>
        <v>24642.183901210072</v>
      </c>
      <c r="F123" s="22">
        <f t="shared" si="32"/>
        <v>24642</v>
      </c>
      <c r="G123" s="22">
        <f>+C123-(C$7+F123*C$8)</f>
        <v>6.5864199998031836E-2</v>
      </c>
      <c r="J123" s="22">
        <f>G123</f>
        <v>6.5864199998031836E-2</v>
      </c>
      <c r="O123" s="22">
        <f t="shared" ca="1" si="30"/>
        <v>5.4455687420828555E-2</v>
      </c>
      <c r="P123" s="24">
        <f t="shared" si="33"/>
        <v>5.6939774736700635E-3</v>
      </c>
      <c r="Q123" s="25">
        <f t="shared" si="34"/>
        <v>41487.986700000001</v>
      </c>
      <c r="X123" s="47">
        <v>8100</v>
      </c>
      <c r="Y123" s="47">
        <f t="shared" si="22"/>
        <v>-5.8452346837511143E-3</v>
      </c>
    </row>
    <row r="124" spans="1:25" s="22" customFormat="1">
      <c r="A124" s="117" t="s">
        <v>197</v>
      </c>
      <c r="B124" s="90"/>
      <c r="C124" s="159">
        <v>57131.830399999999</v>
      </c>
      <c r="D124" s="159">
        <v>2.9999999999999997E-4</v>
      </c>
      <c r="E124" s="89">
        <f t="shared" si="31"/>
        <v>26388.222920067812</v>
      </c>
      <c r="F124" s="22">
        <f t="shared" si="32"/>
        <v>26388</v>
      </c>
      <c r="G124" s="22">
        <f>+C124-(C$7+F124*C$8)</f>
        <v>7.9838799996650778E-2</v>
      </c>
      <c r="J124" s="23"/>
      <c r="K124" s="22">
        <f>G124</f>
        <v>7.9838799996650778E-2</v>
      </c>
      <c r="O124" s="22">
        <f t="shared" ca="1" si="30"/>
        <v>6.1321172170686222E-2</v>
      </c>
      <c r="P124" s="24">
        <f t="shared" si="33"/>
        <v>1.8181106278004275E-3</v>
      </c>
      <c r="Q124" s="25">
        <f t="shared" si="34"/>
        <v>42113.330399999999</v>
      </c>
      <c r="X124" s="47">
        <v>8200</v>
      </c>
      <c r="Y124" s="47">
        <f t="shared" si="22"/>
        <v>-5.8488155146124423E-3</v>
      </c>
    </row>
    <row r="125" spans="1:25" s="22" customFormat="1">
      <c r="A125" s="89"/>
      <c r="B125" s="89"/>
      <c r="C125" s="19"/>
      <c r="D125" s="19"/>
      <c r="E125" s="89"/>
      <c r="F125" s="89"/>
      <c r="P125" s="24"/>
      <c r="X125" s="47">
        <v>8300</v>
      </c>
      <c r="Y125" s="47">
        <f t="shared" si="22"/>
        <v>-5.8323080223473701E-3</v>
      </c>
    </row>
    <row r="126" spans="1:25" s="22" customFormat="1">
      <c r="A126" s="89"/>
      <c r="B126" s="89"/>
      <c r="C126" s="19"/>
      <c r="D126" s="19"/>
      <c r="E126" s="89"/>
      <c r="F126" s="89"/>
      <c r="P126" s="24"/>
      <c r="X126" s="47">
        <v>8400</v>
      </c>
      <c r="Y126" s="47">
        <f t="shared" si="22"/>
        <v>-5.7957689035362196E-3</v>
      </c>
    </row>
    <row r="127" spans="1:25" s="22" customFormat="1">
      <c r="A127" s="89"/>
      <c r="B127" s="89"/>
      <c r="C127" s="19"/>
      <c r="D127" s="19"/>
      <c r="E127" s="89"/>
      <c r="F127" s="89"/>
      <c r="P127" s="24"/>
      <c r="X127" s="47">
        <v>8500</v>
      </c>
      <c r="Y127" s="47">
        <f t="shared" si="22"/>
        <v>-5.7393236553200111E-3</v>
      </c>
    </row>
    <row r="128" spans="1:25" s="22" customFormat="1">
      <c r="A128" s="89"/>
      <c r="B128" s="89"/>
      <c r="C128" s="19"/>
      <c r="D128" s="19"/>
      <c r="E128" s="89"/>
      <c r="F128" s="89"/>
      <c r="P128" s="24"/>
      <c r="X128" s="47">
        <v>8600</v>
      </c>
      <c r="Y128" s="47">
        <f t="shared" si="22"/>
        <v>-5.6631661443683782E-3</v>
      </c>
    </row>
    <row r="129" spans="1:25">
      <c r="A129" s="89"/>
      <c r="B129" s="89"/>
      <c r="C129" s="19"/>
      <c r="D129" s="19"/>
      <c r="E129" s="89"/>
      <c r="F129" s="89"/>
      <c r="P129" s="13"/>
      <c r="X129" s="47">
        <v>8700</v>
      </c>
      <c r="Y129" s="47">
        <f t="shared" si="22"/>
        <v>-5.5675579410257208E-3</v>
      </c>
    </row>
    <row r="130" spans="1:25">
      <c r="A130" s="89"/>
      <c r="B130" s="89"/>
      <c r="C130" s="19"/>
      <c r="D130" s="19"/>
      <c r="E130" s="89"/>
      <c r="F130" s="89"/>
      <c r="P130" s="13"/>
      <c r="X130" s="47">
        <v>8800</v>
      </c>
      <c r="Y130" s="47">
        <f t="shared" si="22"/>
        <v>-5.4528274209225394E-3</v>
      </c>
    </row>
    <row r="131" spans="1:25">
      <c r="A131" s="89"/>
      <c r="B131" s="89"/>
      <c r="C131" s="19"/>
      <c r="D131" s="19"/>
      <c r="E131" s="89"/>
      <c r="F131" s="89"/>
      <c r="P131" s="13"/>
      <c r="X131" s="47">
        <v>8900</v>
      </c>
      <c r="Y131" s="47">
        <f t="shared" ref="Y131:Y194" si="35">S$4*SIN(2*PI()/S$5*(X131-S$6))+S$7*X131</f>
        <v>-5.3193686371375368E-3</v>
      </c>
    </row>
    <row r="132" spans="1:25">
      <c r="A132" s="89"/>
      <c r="B132" s="89"/>
      <c r="C132" s="19"/>
      <c r="D132" s="19"/>
      <c r="E132" s="89"/>
      <c r="F132" s="89"/>
      <c r="P132" s="13"/>
      <c r="X132" s="47">
        <v>9000</v>
      </c>
      <c r="Y132" s="47">
        <f t="shared" si="35"/>
        <v>-5.1676399667841683E-3</v>
      </c>
    </row>
    <row r="133" spans="1:25">
      <c r="A133" s="89"/>
      <c r="B133" s="89"/>
      <c r="C133" s="19"/>
      <c r="D133" s="19"/>
      <c r="E133" s="89"/>
      <c r="F133" s="89"/>
      <c r="P133" s="13"/>
      <c r="X133" s="47">
        <v>9100</v>
      </c>
      <c r="Y133" s="47">
        <f t="shared" si="35"/>
        <v>-4.9981625366700725E-3</v>
      </c>
    </row>
    <row r="134" spans="1:25">
      <c r="A134" s="89"/>
      <c r="B134" s="89"/>
      <c r="C134" s="19"/>
      <c r="D134" s="19"/>
      <c r="E134" s="89"/>
      <c r="F134" s="89"/>
      <c r="P134" s="13"/>
      <c r="X134" s="47">
        <v>9200</v>
      </c>
      <c r="Y134" s="47">
        <f t="shared" si="35"/>
        <v>-4.811518433436599E-3</v>
      </c>
    </row>
    <row r="135" spans="1:25">
      <c r="A135" s="89"/>
      <c r="B135" s="89"/>
      <c r="C135" s="19"/>
      <c r="D135" s="19"/>
      <c r="E135" s="89"/>
      <c r="F135" s="89"/>
      <c r="P135" s="13"/>
      <c r="X135" s="47">
        <v>9300</v>
      </c>
      <c r="Y135" s="47">
        <f t="shared" si="35"/>
        <v>-4.6083487043258788E-3</v>
      </c>
    </row>
    <row r="136" spans="1:25">
      <c r="A136" s="89"/>
      <c r="B136" s="89"/>
      <c r="C136" s="19"/>
      <c r="D136" s="19"/>
      <c r="E136" s="89"/>
      <c r="F136" s="89"/>
      <c r="P136" s="13"/>
      <c r="X136" s="47">
        <v>9400</v>
      </c>
      <c r="Y136" s="47">
        <f t="shared" si="35"/>
        <v>-4.3893511554420192E-3</v>
      </c>
    </row>
    <row r="137" spans="1:25">
      <c r="A137" s="89"/>
      <c r="B137" s="89"/>
      <c r="C137" s="19"/>
      <c r="D137" s="19"/>
      <c r="E137" s="89"/>
      <c r="F137" s="89"/>
      <c r="P137" s="13"/>
      <c r="X137" s="47">
        <v>9500</v>
      </c>
      <c r="Y137" s="47">
        <f t="shared" si="35"/>
        <v>-4.1552779550684737E-3</v>
      </c>
    </row>
    <row r="138" spans="1:25">
      <c r="A138" s="89"/>
      <c r="B138" s="89"/>
      <c r="C138" s="19"/>
      <c r="D138" s="19"/>
      <c r="E138" s="89"/>
      <c r="F138" s="89"/>
      <c r="P138" s="13"/>
      <c r="X138" s="47">
        <v>9600</v>
      </c>
      <c r="Y138" s="47">
        <f t="shared" si="35"/>
        <v>-3.9069330502732582E-3</v>
      </c>
    </row>
    <row r="139" spans="1:25">
      <c r="A139" s="89"/>
      <c r="B139" s="89"/>
      <c r="C139" s="19"/>
      <c r="D139" s="19"/>
      <c r="E139" s="89"/>
      <c r="F139" s="89"/>
      <c r="P139" s="13"/>
      <c r="X139" s="47">
        <v>9700</v>
      </c>
      <c r="Y139" s="47">
        <f t="shared" si="35"/>
        <v>-3.6451694056749053E-3</v>
      </c>
    </row>
    <row r="140" spans="1:25">
      <c r="A140" s="89"/>
      <c r="B140" s="89"/>
      <c r="C140" s="19"/>
      <c r="D140" s="19"/>
      <c r="E140" s="89"/>
      <c r="F140" s="89"/>
      <c r="P140" s="13"/>
      <c r="X140" s="47">
        <v>9800</v>
      </c>
      <c r="Y140" s="47">
        <f t="shared" si="35"/>
        <v>-3.370886073852926E-3</v>
      </c>
    </row>
    <row r="141" spans="1:25">
      <c r="A141" s="89"/>
      <c r="B141" s="89"/>
      <c r="C141" s="19"/>
      <c r="D141" s="19"/>
      <c r="E141" s="89"/>
      <c r="F141" s="89"/>
      <c r="P141" s="13"/>
      <c r="X141" s="47">
        <v>9900</v>
      </c>
      <c r="Y141" s="47">
        <f t="shared" si="35"/>
        <v>-3.0850251074646538E-3</v>
      </c>
    </row>
    <row r="142" spans="1:25">
      <c r="A142" s="89"/>
      <c r="B142" s="89"/>
      <c r="C142" s="19"/>
      <c r="D142" s="19"/>
      <c r="E142" s="89"/>
      <c r="F142" s="89"/>
      <c r="P142" s="13"/>
      <c r="X142" s="47">
        <v>10000</v>
      </c>
      <c r="Y142" s="47">
        <f t="shared" si="35"/>
        <v>-2.7885683236742115E-3</v>
      </c>
    </row>
    <row r="143" spans="1:25">
      <c r="A143" s="89"/>
      <c r="B143" s="89"/>
      <c r="C143" s="19"/>
      <c r="D143" s="19"/>
      <c r="E143" s="89"/>
      <c r="F143" s="89"/>
      <c r="P143" s="13"/>
      <c r="X143" s="47">
        <v>10100</v>
      </c>
      <c r="Y143" s="47">
        <f t="shared" si="35"/>
        <v>-2.4825339320064029E-3</v>
      </c>
    </row>
    <row r="144" spans="1:25">
      <c r="A144" s="89"/>
      <c r="B144" s="89"/>
      <c r="C144" s="19"/>
      <c r="D144" s="19"/>
      <c r="E144" s="89"/>
      <c r="F144" s="89"/>
      <c r="P144" s="13"/>
      <c r="X144" s="47">
        <v>10200</v>
      </c>
      <c r="Y144" s="47">
        <f t="shared" si="35"/>
        <v>-2.1679730372075232E-3</v>
      </c>
    </row>
    <row r="145" spans="1:25">
      <c r="A145" s="89"/>
      <c r="B145" s="89"/>
      <c r="C145" s="19"/>
      <c r="D145" s="19"/>
      <c r="E145" s="89"/>
      <c r="F145" s="89"/>
      <c r="P145" s="13"/>
      <c r="X145" s="47">
        <v>10300</v>
      </c>
      <c r="Y145" s="47">
        <f t="shared" si="35"/>
        <v>-1.8459660291243471E-3</v>
      </c>
    </row>
    <row r="146" spans="1:25">
      <c r="A146" s="89"/>
      <c r="B146" s="89"/>
      <c r="C146" s="19"/>
      <c r="D146" s="19"/>
      <c r="E146" s="89"/>
      <c r="F146" s="89"/>
      <c r="P146" s="13"/>
      <c r="X146" s="47">
        <v>10400</v>
      </c>
      <c r="Y146" s="47">
        <f t="shared" si="35"/>
        <v>-1.5176188720006068E-3</v>
      </c>
    </row>
    <row r="147" spans="1:25">
      <c r="A147" s="89"/>
      <c r="B147" s="89"/>
      <c r="C147" s="19"/>
      <c r="D147" s="19"/>
      <c r="E147" s="89"/>
      <c r="F147" s="89"/>
      <c r="P147" s="13"/>
      <c r="X147" s="47">
        <v>10500</v>
      </c>
      <c r="Y147" s="47">
        <f t="shared" si="35"/>
        <v>-1.1840593059357211E-3</v>
      </c>
    </row>
    <row r="148" spans="1:25">
      <c r="A148" s="89"/>
      <c r="B148" s="89"/>
      <c r="C148" s="19"/>
      <c r="D148" s="19"/>
      <c r="E148" s="89"/>
      <c r="F148" s="89"/>
      <c r="P148" s="13"/>
      <c r="X148" s="47">
        <v>10600</v>
      </c>
      <c r="Y148" s="47">
        <f t="shared" si="35"/>
        <v>-8.4643297355224277E-4</v>
      </c>
    </row>
    <row r="149" spans="1:25">
      <c r="A149" s="89"/>
      <c r="B149" s="89"/>
      <c r="C149" s="19"/>
      <c r="D149" s="19"/>
      <c r="E149" s="89"/>
      <c r="F149" s="89"/>
      <c r="P149" s="13"/>
      <c r="X149" s="47">
        <v>10700</v>
      </c>
      <c r="Y149" s="47">
        <f t="shared" si="35"/>
        <v>-5.0589948517537598E-4</v>
      </c>
    </row>
    <row r="150" spans="1:25">
      <c r="A150" s="89"/>
      <c r="B150" s="89"/>
      <c r="C150" s="19"/>
      <c r="D150" s="19"/>
      <c r="E150" s="89"/>
      <c r="F150" s="89"/>
      <c r="P150" s="13"/>
      <c r="X150" s="47">
        <v>10800</v>
      </c>
      <c r="Y150" s="47">
        <f t="shared" si="35"/>
        <v>-1.6362843603901978E-4</v>
      </c>
    </row>
    <row r="151" spans="1:25">
      <c r="A151" s="89"/>
      <c r="B151" s="89"/>
      <c r="C151" s="19"/>
      <c r="D151" s="19"/>
      <c r="E151" s="89"/>
      <c r="F151" s="89"/>
      <c r="P151" s="13"/>
      <c r="X151" s="47">
        <v>10900</v>
      </c>
      <c r="Y151" s="47">
        <f t="shared" si="35"/>
        <v>1.7920461080227473E-4</v>
      </c>
    </row>
    <row r="152" spans="1:25">
      <c r="A152" s="89"/>
      <c r="B152" s="89"/>
      <c r="C152" s="19"/>
      <c r="D152" s="19"/>
      <c r="E152" s="89"/>
      <c r="F152" s="89"/>
      <c r="P152" s="13"/>
      <c r="X152" s="47">
        <v>11000</v>
      </c>
      <c r="Y152" s="47">
        <f t="shared" si="35"/>
        <v>5.2142216205843005E-4</v>
      </c>
    </row>
    <row r="153" spans="1:25">
      <c r="A153" s="89"/>
      <c r="B153" s="89"/>
      <c r="C153" s="19"/>
      <c r="D153" s="19"/>
      <c r="E153" s="89"/>
      <c r="F153" s="89"/>
      <c r="P153" s="13"/>
      <c r="X153" s="47">
        <v>11100</v>
      </c>
      <c r="Y153" s="47">
        <f t="shared" si="35"/>
        <v>8.6184883841854414E-4</v>
      </c>
    </row>
    <row r="154" spans="1:25">
      <c r="A154" s="89"/>
      <c r="B154" s="89"/>
      <c r="C154" s="19"/>
      <c r="D154" s="19"/>
      <c r="E154" s="89"/>
      <c r="F154" s="89"/>
      <c r="P154" s="13"/>
      <c r="X154" s="47">
        <v>11200</v>
      </c>
      <c r="Y154" s="47">
        <f t="shared" si="35"/>
        <v>1.1993154115049248E-3</v>
      </c>
    </row>
    <row r="155" spans="1:25">
      <c r="A155" s="89"/>
      <c r="B155" s="89"/>
      <c r="C155" s="19"/>
      <c r="D155" s="19"/>
      <c r="E155" s="89"/>
      <c r="F155" s="89"/>
      <c r="P155" s="13"/>
      <c r="X155" s="47">
        <v>11300</v>
      </c>
      <c r="Y155" s="47">
        <f t="shared" si="35"/>
        <v>1.5326628197011511E-3</v>
      </c>
    </row>
    <row r="156" spans="1:25">
      <c r="A156" s="89"/>
      <c r="B156" s="89"/>
      <c r="C156" s="19"/>
      <c r="D156" s="19"/>
      <c r="E156" s="89"/>
      <c r="F156" s="89"/>
      <c r="P156" s="13"/>
      <c r="X156" s="47">
        <v>11400</v>
      </c>
      <c r="Y156" s="47">
        <f t="shared" si="35"/>
        <v>1.8607461490614044E-3</v>
      </c>
    </row>
    <row r="157" spans="1:25">
      <c r="A157" s="89"/>
      <c r="B157" s="89"/>
      <c r="C157" s="19"/>
      <c r="D157" s="19"/>
      <c r="E157" s="89"/>
      <c r="F157" s="89"/>
      <c r="P157" s="13"/>
      <c r="X157" s="47">
        <v>11500</v>
      </c>
      <c r="Y157" s="47">
        <f t="shared" si="35"/>
        <v>2.1824385656282613E-3</v>
      </c>
    </row>
    <row r="158" spans="1:25">
      <c r="A158" s="89"/>
      <c r="B158" s="89"/>
      <c r="C158" s="19"/>
      <c r="D158" s="19"/>
      <c r="E158" s="89"/>
      <c r="F158" s="89"/>
      <c r="P158" s="13"/>
      <c r="X158" s="47">
        <v>11600</v>
      </c>
      <c r="Y158" s="47">
        <f t="shared" si="35"/>
        <v>2.4966351856530147E-3</v>
      </c>
    </row>
    <row r="159" spans="1:25">
      <c r="A159" s="89"/>
      <c r="B159" s="89"/>
      <c r="C159" s="19"/>
      <c r="D159" s="19"/>
      <c r="E159" s="89"/>
      <c r="F159" s="89"/>
      <c r="P159" s="13"/>
      <c r="X159" s="47">
        <v>11700</v>
      </c>
      <c r="Y159" s="47">
        <f t="shared" si="35"/>
        <v>2.8022568704258585E-3</v>
      </c>
    </row>
    <row r="160" spans="1:25">
      <c r="A160" s="89"/>
      <c r="B160" s="89"/>
      <c r="C160" s="19"/>
      <c r="D160" s="19"/>
      <c r="E160" s="89"/>
      <c r="F160" s="89"/>
      <c r="P160" s="13"/>
      <c r="X160" s="47">
        <v>11800</v>
      </c>
      <c r="Y160" s="47">
        <f t="shared" si="35"/>
        <v>3.0982539326822869E-3</v>
      </c>
    </row>
    <row r="161" spans="1:25">
      <c r="A161" s="89"/>
      <c r="B161" s="89"/>
      <c r="C161" s="19"/>
      <c r="D161" s="19"/>
      <c r="E161" s="89"/>
      <c r="F161" s="89"/>
      <c r="P161" s="13"/>
      <c r="X161" s="47">
        <v>11900</v>
      </c>
      <c r="Y161" s="47">
        <f t="shared" si="35"/>
        <v>3.3836097418556135E-3</v>
      </c>
    </row>
    <row r="162" spans="1:25">
      <c r="A162" s="89"/>
      <c r="B162" s="89"/>
      <c r="C162" s="19"/>
      <c r="D162" s="19"/>
      <c r="E162" s="89"/>
      <c r="F162" s="89"/>
      <c r="P162" s="13"/>
      <c r="X162" s="47">
        <v>12000</v>
      </c>
      <c r="Y162" s="47">
        <f t="shared" si="35"/>
        <v>3.6573442157930751E-3</v>
      </c>
    </row>
    <row r="163" spans="1:25">
      <c r="A163" s="89"/>
      <c r="B163" s="89"/>
      <c r="C163" s="19"/>
      <c r="D163" s="19"/>
      <c r="E163" s="89"/>
      <c r="F163" s="89"/>
      <c r="P163" s="13"/>
      <c r="X163" s="47">
        <v>12100</v>
      </c>
      <c r="Y163" s="47">
        <f t="shared" si="35"/>
        <v>3.9185171869428751E-3</v>
      </c>
    </row>
    <row r="164" spans="1:25">
      <c r="A164" s="89"/>
      <c r="B164" s="89"/>
      <c r="C164" s="19"/>
      <c r="D164" s="19"/>
      <c r="E164" s="89"/>
      <c r="F164" s="89"/>
      <c r="P164" s="13"/>
      <c r="X164" s="47">
        <v>12200</v>
      </c>
      <c r="Y164" s="47">
        <f t="shared" si="35"/>
        <v>4.1662316314506551E-3</v>
      </c>
    </row>
    <row r="165" spans="1:25">
      <c r="A165" s="89"/>
      <c r="B165" s="89"/>
      <c r="C165" s="19"/>
      <c r="D165" s="19"/>
      <c r="E165" s="89"/>
      <c r="F165" s="89"/>
      <c r="P165" s="13"/>
      <c r="X165" s="47">
        <v>12300</v>
      </c>
      <c r="Y165" s="47">
        <f t="shared" si="35"/>
        <v>4.3996367500747724E-3</v>
      </c>
    </row>
    <row r="166" spans="1:25">
      <c r="A166" s="89"/>
      <c r="B166" s="89"/>
      <c r="C166" s="19"/>
      <c r="D166" s="19"/>
      <c r="E166" s="89"/>
      <c r="F166" s="89"/>
      <c r="P166" s="13"/>
      <c r="X166" s="47">
        <v>12400</v>
      </c>
      <c r="Y166" s="47">
        <f t="shared" si="35"/>
        <v>4.6179308903386571E-3</v>
      </c>
    </row>
    <row r="167" spans="1:25">
      <c r="A167" s="89"/>
      <c r="B167" s="89"/>
      <c r="C167" s="19"/>
      <c r="D167" s="19"/>
      <c r="E167" s="89"/>
      <c r="F167" s="89"/>
      <c r="P167" s="13"/>
      <c r="X167" s="47">
        <v>12500</v>
      </c>
      <c r="Y167" s="47">
        <f t="shared" si="35"/>
        <v>4.8203642998838649E-3</v>
      </c>
    </row>
    <row r="168" spans="1:25">
      <c r="A168" s="89"/>
      <c r="B168" s="89"/>
      <c r="C168" s="19"/>
      <c r="D168" s="19"/>
      <c r="E168" s="89"/>
      <c r="F168" s="89"/>
      <c r="P168" s="13"/>
      <c r="X168" s="47">
        <v>12600</v>
      </c>
      <c r="Y168" s="47">
        <f t="shared" si="35"/>
        <v>5.006241701567115E-3</v>
      </c>
    </row>
    <row r="169" spans="1:25">
      <c r="A169" s="89"/>
      <c r="B169" s="89"/>
      <c r="C169" s="19"/>
      <c r="D169" s="19"/>
      <c r="E169" s="89"/>
      <c r="F169" s="89"/>
      <c r="P169" s="13"/>
      <c r="X169" s="47">
        <v>12700</v>
      </c>
      <c r="Y169" s="47">
        <f t="shared" si="35"/>
        <v>5.1749246814569794E-3</v>
      </c>
    </row>
    <row r="170" spans="1:25">
      <c r="A170" s="89"/>
      <c r="B170" s="89"/>
      <c r="C170" s="19"/>
      <c r="D170" s="19"/>
      <c r="E170" s="89"/>
      <c r="F170" s="89"/>
      <c r="P170" s="13"/>
      <c r="X170" s="47">
        <v>12800</v>
      </c>
      <c r="Y170" s="47">
        <f t="shared" si="35"/>
        <v>5.3258338815283177E-3</v>
      </c>
    </row>
    <row r="171" spans="1:25">
      <c r="A171" s="89"/>
      <c r="B171" s="89"/>
      <c r="C171" s="19"/>
      <c r="D171" s="19"/>
      <c r="E171" s="89"/>
      <c r="F171" s="89"/>
      <c r="P171" s="13"/>
      <c r="X171" s="47">
        <v>12900</v>
      </c>
      <c r="Y171" s="47">
        <f t="shared" si="35"/>
        <v>5.458450989523511E-3</v>
      </c>
    </row>
    <row r="172" spans="1:25">
      <c r="A172" s="89"/>
      <c r="B172" s="89"/>
      <c r="C172" s="19"/>
      <c r="D172" s="19"/>
      <c r="E172" s="89"/>
      <c r="F172" s="89"/>
      <c r="P172" s="13"/>
      <c r="X172" s="47">
        <v>13000</v>
      </c>
      <c r="Y172" s="47">
        <f t="shared" si="35"/>
        <v>5.5723205191460876E-3</v>
      </c>
    </row>
    <row r="173" spans="1:25">
      <c r="A173" s="89"/>
      <c r="B173" s="89"/>
      <c r="C173" s="19"/>
      <c r="D173" s="19"/>
      <c r="E173" s="89"/>
      <c r="F173" s="89"/>
      <c r="P173" s="13"/>
      <c r="X173" s="47">
        <v>13100</v>
      </c>
      <c r="Y173" s="47">
        <f t="shared" si="35"/>
        <v>5.6670513744725053E-3</v>
      </c>
    </row>
    <row r="174" spans="1:25">
      <c r="A174" s="89"/>
      <c r="B174" s="89"/>
      <c r="C174" s="19"/>
      <c r="D174" s="19"/>
      <c r="E174" s="89"/>
      <c r="F174" s="89"/>
      <c r="P174" s="13"/>
      <c r="X174" s="47">
        <v>13200</v>
      </c>
      <c r="Y174" s="47">
        <f t="shared" si="35"/>
        <v>5.7423181932089668E-3</v>
      </c>
    </row>
    <row r="175" spans="1:25">
      <c r="A175" s="89"/>
      <c r="B175" s="89"/>
      <c r="C175" s="19"/>
      <c r="D175" s="19"/>
      <c r="E175" s="89"/>
      <c r="F175" s="89"/>
      <c r="P175" s="13"/>
      <c r="X175" s="47">
        <v>13300</v>
      </c>
      <c r="Y175" s="47">
        <f t="shared" si="35"/>
        <v>5.7978624641797137E-3</v>
      </c>
    </row>
    <row r="176" spans="1:25">
      <c r="A176" s="89"/>
      <c r="B176" s="89"/>
      <c r="C176" s="19"/>
      <c r="D176" s="19"/>
      <c r="E176" s="89"/>
      <c r="F176" s="89"/>
      <c r="P176" s="13"/>
      <c r="X176" s="47">
        <v>13400</v>
      </c>
      <c r="Y176" s="47">
        <f t="shared" si="35"/>
        <v>5.8334934152086881E-3</v>
      </c>
    </row>
    <row r="177" spans="1:25">
      <c r="A177" s="89"/>
      <c r="B177" s="89"/>
      <c r="C177" s="19"/>
      <c r="D177" s="19"/>
      <c r="E177" s="89"/>
      <c r="F177" s="89"/>
      <c r="P177" s="13"/>
      <c r="X177" s="47">
        <v>13500</v>
      </c>
      <c r="Y177" s="47">
        <f t="shared" si="35"/>
        <v>5.8490886683450422E-3</v>
      </c>
    </row>
    <row r="178" spans="1:25">
      <c r="A178" s="89"/>
      <c r="B178" s="89"/>
      <c r="C178" s="19"/>
      <c r="D178" s="19"/>
      <c r="E178" s="89"/>
      <c r="F178" s="89"/>
      <c r="P178" s="13"/>
      <c r="X178" s="47">
        <v>13600</v>
      </c>
      <c r="Y178" s="47">
        <f t="shared" si="35"/>
        <v>5.8445946601820547E-3</v>
      </c>
    </row>
    <row r="179" spans="1:25">
      <c r="A179" s="89"/>
      <c r="B179" s="89"/>
      <c r="C179" s="19"/>
      <c r="D179" s="19"/>
      <c r="E179" s="89"/>
      <c r="F179" s="89"/>
      <c r="P179" s="13"/>
      <c r="X179" s="47">
        <v>13700</v>
      </c>
      <c r="Y179" s="47">
        <f t="shared" si="35"/>
        <v>5.8200268258258407E-3</v>
      </c>
    </row>
    <row r="180" spans="1:25">
      <c r="A180" s="89"/>
      <c r="B180" s="89"/>
      <c r="C180" s="19"/>
      <c r="D180" s="19"/>
      <c r="E180" s="89"/>
      <c r="F180" s="89"/>
      <c r="P180" s="13"/>
      <c r="X180" s="47">
        <v>13800</v>
      </c>
      <c r="Y180" s="47">
        <f t="shared" si="35"/>
        <v>5.7754695458819829E-3</v>
      </c>
    </row>
    <row r="181" spans="1:25">
      <c r="A181" s="89"/>
      <c r="B181" s="89"/>
      <c r="C181" s="19"/>
      <c r="D181" s="19"/>
      <c r="E181" s="89"/>
      <c r="F181" s="89"/>
      <c r="P181" s="13"/>
      <c r="X181" s="47">
        <v>13900</v>
      </c>
      <c r="Y181" s="47">
        <f t="shared" si="35"/>
        <v>5.7110758566421725E-3</v>
      </c>
    </row>
    <row r="182" spans="1:25">
      <c r="A182" s="89"/>
      <c r="B182" s="89"/>
      <c r="C182" s="19"/>
      <c r="D182" s="19"/>
      <c r="E182" s="89"/>
      <c r="F182" s="89"/>
      <c r="P182" s="13"/>
      <c r="X182" s="47">
        <v>14000</v>
      </c>
      <c r="Y182" s="47">
        <f t="shared" si="35"/>
        <v>5.6270669244662466E-3</v>
      </c>
    </row>
    <row r="183" spans="1:25">
      <c r="A183" s="89"/>
      <c r="B183" s="89"/>
      <c r="C183" s="19"/>
      <c r="D183" s="19"/>
      <c r="E183" s="89"/>
      <c r="F183" s="89"/>
      <c r="P183" s="13"/>
      <c r="X183" s="47">
        <v>14100</v>
      </c>
      <c r="Y183" s="47">
        <f t="shared" si="35"/>
        <v>5.5237312861649299E-3</v>
      </c>
    </row>
    <row r="184" spans="1:25">
      <c r="A184" s="89"/>
      <c r="B184" s="89"/>
      <c r="C184" s="19"/>
      <c r="D184" s="19"/>
      <c r="E184" s="89"/>
      <c r="F184" s="89"/>
      <c r="P184" s="13"/>
      <c r="X184" s="47">
        <v>14200</v>
      </c>
      <c r="Y184" s="47">
        <f t="shared" si="35"/>
        <v>5.4014238579921979E-3</v>
      </c>
    </row>
    <row r="185" spans="1:25">
      <c r="A185" s="89"/>
      <c r="B185" s="89"/>
      <c r="C185" s="19"/>
      <c r="D185" s="19"/>
      <c r="E185" s="89"/>
      <c r="F185" s="89"/>
      <c r="P185" s="13"/>
      <c r="X185" s="47">
        <v>14300</v>
      </c>
      <c r="Y185" s="47">
        <f t="shared" si="35"/>
        <v>5.260564716651062E-3</v>
      </c>
    </row>
    <row r="186" spans="1:25">
      <c r="A186" s="89"/>
      <c r="B186" s="89"/>
      <c r="C186" s="19"/>
      <c r="D186" s="19"/>
      <c r="E186" s="89"/>
      <c r="F186" s="89"/>
      <c r="P186" s="13"/>
      <c r="X186" s="47">
        <v>14400</v>
      </c>
      <c r="Y186" s="47">
        <f t="shared" si="35"/>
        <v>5.1016376564994555E-3</v>
      </c>
    </row>
    <row r="187" spans="1:25">
      <c r="A187" s="89"/>
      <c r="B187" s="89"/>
      <c r="C187" s="19"/>
      <c r="D187" s="19"/>
      <c r="E187" s="89"/>
      <c r="F187" s="89"/>
      <c r="P187" s="13"/>
      <c r="X187" s="47">
        <v>14500</v>
      </c>
      <c r="Y187" s="47">
        <f t="shared" si="35"/>
        <v>4.9251885279116793E-3</v>
      </c>
    </row>
    <row r="188" spans="1:25">
      <c r="A188" s="89"/>
      <c r="B188" s="89"/>
      <c r="C188" s="19"/>
      <c r="D188" s="19"/>
      <c r="E188" s="89"/>
      <c r="F188" s="89"/>
      <c r="P188" s="13"/>
      <c r="X188" s="47">
        <v>14600</v>
      </c>
      <c r="Y188" s="47">
        <f t="shared" si="35"/>
        <v>4.7318233625024382E-3</v>
      </c>
    </row>
    <row r="189" spans="1:25">
      <c r="A189" s="89"/>
      <c r="B189" s="89"/>
      <c r="C189" s="19"/>
      <c r="D189" s="19"/>
      <c r="E189" s="89"/>
      <c r="F189" s="89"/>
      <c r="P189" s="13"/>
      <c r="X189" s="47">
        <v>14700</v>
      </c>
      <c r="Y189" s="47">
        <f t="shared" si="35"/>
        <v>4.5222062916525944E-3</v>
      </c>
    </row>
    <row r="190" spans="1:25">
      <c r="A190" s="89"/>
      <c r="B190" s="89"/>
      <c r="C190" s="19"/>
      <c r="D190" s="19"/>
      <c r="E190" s="89"/>
      <c r="F190" s="89"/>
      <c r="P190" s="13"/>
      <c r="X190" s="47">
        <v>14800</v>
      </c>
      <c r="Y190" s="47">
        <f t="shared" si="35"/>
        <v>4.2970572654856447E-3</v>
      </c>
    </row>
    <row r="191" spans="1:25">
      <c r="A191" s="89"/>
      <c r="B191" s="89"/>
      <c r="C191" s="19"/>
      <c r="D191" s="19"/>
      <c r="E191" s="89"/>
      <c r="F191" s="89"/>
      <c r="P191" s="13"/>
      <c r="X191" s="47">
        <v>14900</v>
      </c>
      <c r="Y191" s="47">
        <f t="shared" si="35"/>
        <v>4.057149580129313E-3</v>
      </c>
    </row>
    <row r="192" spans="1:25">
      <c r="A192" s="89"/>
      <c r="B192" s="89"/>
      <c r="C192" s="19"/>
      <c r="D192" s="19"/>
      <c r="E192" s="89"/>
      <c r="F192" s="89"/>
      <c r="P192" s="13"/>
      <c r="X192" s="47">
        <v>15000</v>
      </c>
      <c r="Y192" s="47">
        <f t="shared" si="35"/>
        <v>3.8033072217551443E-3</v>
      </c>
    </row>
    <row r="193" spans="1:25">
      <c r="A193" s="89"/>
      <c r="B193" s="89"/>
      <c r="C193" s="19"/>
      <c r="D193" s="19"/>
      <c r="E193" s="89"/>
      <c r="F193" s="89"/>
      <c r="P193" s="13"/>
      <c r="X193" s="47">
        <v>15100</v>
      </c>
      <c r="Y193" s="47">
        <f t="shared" si="35"/>
        <v>3.536402036518217E-3</v>
      </c>
    </row>
    <row r="194" spans="1:25">
      <c r="A194" s="89"/>
      <c r="B194" s="89"/>
      <c r="C194" s="19"/>
      <c r="D194" s="19"/>
      <c r="E194" s="89"/>
      <c r="F194" s="89"/>
      <c r="P194" s="13"/>
      <c r="X194" s="47">
        <v>15200</v>
      </c>
      <c r="Y194" s="47">
        <f t="shared" si="35"/>
        <v>3.2573507361171247E-3</v>
      </c>
    </row>
    <row r="195" spans="1:25">
      <c r="A195" s="89"/>
      <c r="B195" s="89"/>
      <c r="C195" s="19"/>
      <c r="D195" s="19"/>
      <c r="E195" s="89"/>
      <c r="F195" s="89"/>
      <c r="P195" s="13"/>
      <c r="X195" s="47">
        <v>15300</v>
      </c>
      <c r="Y195" s="47">
        <f t="shared" ref="Y195:Y258" si="36">S$4*SIN(2*PI()/S$5*(X195-S$6))+S$7*X195</f>
        <v>2.9671117492588912E-3</v>
      </c>
    </row>
    <row r="196" spans="1:25">
      <c r="A196" s="89"/>
      <c r="B196" s="89"/>
      <c r="C196" s="19"/>
      <c r="D196" s="19"/>
      <c r="E196" s="89"/>
      <c r="F196" s="89"/>
      <c r="P196" s="13"/>
      <c r="X196" s="47">
        <v>15400</v>
      </c>
      <c r="Y196" s="47">
        <f t="shared" si="36"/>
        <v>2.6666819298427932E-3</v>
      </c>
    </row>
    <row r="197" spans="1:25">
      <c r="A197" s="89"/>
      <c r="B197" s="89"/>
      <c r="C197" s="19"/>
      <c r="D197" s="19"/>
      <c r="E197" s="89"/>
      <c r="F197" s="89"/>
      <c r="P197" s="13"/>
      <c r="X197" s="47">
        <v>15500</v>
      </c>
      <c r="Y197" s="47">
        <f t="shared" si="36"/>
        <v>2.3570931331691326E-3</v>
      </c>
    </row>
    <row r="198" spans="1:25">
      <c r="A198" s="89"/>
      <c r="B198" s="89"/>
      <c r="C198" s="19"/>
      <c r="D198" s="19"/>
      <c r="E198" s="89"/>
      <c r="F198" s="89"/>
      <c r="P198" s="13"/>
      <c r="X198" s="47">
        <v>15600</v>
      </c>
      <c r="Y198" s="47">
        <f t="shared" si="36"/>
        <v>2.0394086719323083E-3</v>
      </c>
    </row>
    <row r="199" spans="1:25">
      <c r="A199" s="89"/>
      <c r="B199" s="89"/>
      <c r="C199" s="19"/>
      <c r="D199" s="19"/>
      <c r="E199" s="89"/>
      <c r="F199" s="89"/>
      <c r="P199" s="13"/>
      <c r="X199" s="47">
        <v>15700</v>
      </c>
      <c r="Y199" s="47">
        <f t="shared" si="36"/>
        <v>1.7147196641704306E-3</v>
      </c>
    </row>
    <row r="200" spans="1:25">
      <c r="A200" s="89"/>
      <c r="B200" s="89"/>
      <c r="C200" s="19"/>
      <c r="D200" s="19"/>
      <c r="E200" s="89"/>
      <c r="F200" s="89"/>
      <c r="P200" s="13"/>
      <c r="X200" s="47">
        <v>15800</v>
      </c>
      <c r="Y200" s="47">
        <f t="shared" si="36"/>
        <v>1.3841412857147684E-3</v>
      </c>
    </row>
    <row r="201" spans="1:25">
      <c r="A201" s="89"/>
      <c r="B201" s="89"/>
      <c r="C201" s="19"/>
      <c r="D201" s="19"/>
      <c r="E201" s="89"/>
      <c r="F201" s="89"/>
      <c r="P201" s="13"/>
      <c r="X201" s="47">
        <v>15900</v>
      </c>
      <c r="Y201" s="47">
        <f t="shared" si="36"/>
        <v>1.0488089400104376E-3</v>
      </c>
    </row>
    <row r="202" spans="1:25">
      <c r="A202" s="89"/>
      <c r="B202" s="89"/>
      <c r="C202" s="19"/>
      <c r="D202" s="19"/>
      <c r="E202" s="89"/>
      <c r="F202" s="89"/>
      <c r="P202" s="13"/>
      <c r="X202" s="47">
        <v>16000</v>
      </c>
      <c r="Y202" s="47">
        <f t="shared" si="36"/>
        <v>7.0987435846328476E-4</v>
      </c>
    </row>
    <row r="203" spans="1:25">
      <c r="A203" s="89"/>
      <c r="B203" s="89"/>
      <c r="C203" s="19"/>
      <c r="D203" s="19"/>
      <c r="E203" s="89"/>
      <c r="F203" s="89"/>
      <c r="P203" s="13"/>
      <c r="X203" s="47">
        <v>16100</v>
      </c>
      <c r="Y203" s="47">
        <f t="shared" si="36"/>
        <v>3.6850164470691288E-4</v>
      </c>
    </row>
    <row r="204" spans="1:25">
      <c r="A204" s="89"/>
      <c r="B204" s="89"/>
      <c r="C204" s="19"/>
      <c r="D204" s="19"/>
      <c r="E204" s="89"/>
      <c r="F204" s="89"/>
      <c r="P204" s="13"/>
      <c r="X204" s="47">
        <v>16200</v>
      </c>
      <c r="Y204" s="47">
        <f t="shared" si="36"/>
        <v>2.586327637603977E-5</v>
      </c>
    </row>
    <row r="205" spans="1:25">
      <c r="A205" s="89"/>
      <c r="B205" s="89"/>
      <c r="C205" s="19"/>
      <c r="D205" s="19"/>
      <c r="E205" s="89"/>
      <c r="F205" s="89"/>
      <c r="P205" s="13"/>
      <c r="X205" s="47">
        <v>16300</v>
      </c>
      <c r="Y205" s="47">
        <f t="shared" si="36"/>
        <v>-3.1686392188144858E-4</v>
      </c>
    </row>
    <row r="206" spans="1:25">
      <c r="A206" s="89"/>
      <c r="B206" s="89"/>
      <c r="C206" s="19"/>
      <c r="D206" s="19"/>
      <c r="E206" s="89"/>
      <c r="F206" s="89"/>
      <c r="P206" s="13"/>
      <c r="X206" s="47">
        <v>16400</v>
      </c>
      <c r="Y206" s="47">
        <f t="shared" si="36"/>
        <v>-6.5850282032268342E-4</v>
      </c>
    </row>
    <row r="207" spans="1:25">
      <c r="A207" s="89"/>
      <c r="B207" s="89"/>
      <c r="C207" s="19"/>
      <c r="D207" s="19"/>
      <c r="E207" s="89"/>
      <c r="F207" s="89"/>
      <c r="P207" s="13"/>
      <c r="X207" s="47">
        <v>16500</v>
      </c>
      <c r="Y207" s="47">
        <f t="shared" si="36"/>
        <v>-9.9788002707587651E-4</v>
      </c>
    </row>
    <row r="208" spans="1:25">
      <c r="A208" s="89"/>
      <c r="B208" s="89"/>
      <c r="C208" s="19"/>
      <c r="D208" s="19"/>
      <c r="E208" s="89"/>
      <c r="F208" s="89"/>
      <c r="P208" s="13"/>
      <c r="X208" s="47">
        <v>16600</v>
      </c>
      <c r="Y208" s="47">
        <f t="shared" si="36"/>
        <v>-1.3338299182682931E-3</v>
      </c>
    </row>
    <row r="209" spans="1:25">
      <c r="A209" s="89"/>
      <c r="B209" s="89"/>
      <c r="C209" s="19"/>
      <c r="D209" s="19"/>
      <c r="E209" s="89"/>
      <c r="F209" s="89"/>
      <c r="P209" s="13"/>
      <c r="X209" s="47">
        <v>16700</v>
      </c>
      <c r="Y209" s="47">
        <f t="shared" si="36"/>
        <v>-1.6651986414743314E-3</v>
      </c>
    </row>
    <row r="210" spans="1:25">
      <c r="A210" s="89"/>
      <c r="B210" s="89"/>
      <c r="C210" s="19"/>
      <c r="D210" s="19"/>
      <c r="E210" s="89"/>
      <c r="F210" s="89"/>
      <c r="P210" s="13"/>
      <c r="X210" s="47">
        <v>16800</v>
      </c>
      <c r="Y210" s="47">
        <f t="shared" si="36"/>
        <v>-1.9908480787333249E-3</v>
      </c>
    </row>
    <row r="211" spans="1:25">
      <c r="A211" s="89"/>
      <c r="B211" s="89"/>
      <c r="C211" s="19"/>
      <c r="D211" s="19"/>
      <c r="E211" s="89"/>
      <c r="F211" s="89"/>
      <c r="P211" s="13"/>
      <c r="X211" s="47">
        <v>16900</v>
      </c>
      <c r="Y211" s="47">
        <f t="shared" si="36"/>
        <v>-2.3096597555259031E-3</v>
      </c>
    </row>
    <row r="212" spans="1:25">
      <c r="A212" s="89"/>
      <c r="B212" s="89"/>
      <c r="C212" s="19"/>
      <c r="D212" s="19"/>
      <c r="E212" s="89"/>
      <c r="F212" s="89"/>
      <c r="P212" s="13"/>
      <c r="X212" s="47">
        <v>17000</v>
      </c>
      <c r="Y212" s="47">
        <f t="shared" si="36"/>
        <v>-2.6205386822830122E-3</v>
      </c>
    </row>
    <row r="213" spans="1:25">
      <c r="A213" s="89"/>
      <c r="B213" s="89"/>
      <c r="C213" s="19"/>
      <c r="D213" s="19"/>
      <c r="E213" s="89"/>
      <c r="F213" s="89"/>
      <c r="P213" s="13"/>
      <c r="X213" s="47">
        <v>17100</v>
      </c>
      <c r="Y213" s="47">
        <f t="shared" si="36"/>
        <v>-2.9224171152335597E-3</v>
      </c>
    </row>
    <row r="214" spans="1:25">
      <c r="A214" s="89"/>
      <c r="B214" s="89"/>
      <c r="C214" s="19"/>
      <c r="D214" s="19"/>
      <c r="E214" s="89"/>
      <c r="F214" s="89"/>
      <c r="P214" s="13"/>
      <c r="X214" s="47">
        <v>17200</v>
      </c>
      <c r="Y214" s="47">
        <f t="shared" si="36"/>
        <v>-3.2142582236738245E-3</v>
      </c>
    </row>
    <row r="215" spans="1:25">
      <c r="A215" s="89"/>
      <c r="B215" s="89"/>
      <c r="C215" s="19"/>
      <c r="D215" s="19"/>
      <c r="E215" s="89"/>
      <c r="F215" s="89"/>
      <c r="P215" s="13"/>
      <c r="X215" s="47">
        <v>17300</v>
      </c>
      <c r="Y215" s="47">
        <f t="shared" si="36"/>
        <v>-3.4950596510628516E-3</v>
      </c>
    </row>
    <row r="216" spans="1:25">
      <c r="A216" s="89"/>
      <c r="B216" s="89"/>
      <c r="C216" s="19"/>
      <c r="D216" s="19"/>
      <c r="E216" s="89"/>
      <c r="F216" s="89"/>
      <c r="P216" s="13"/>
      <c r="X216" s="47">
        <v>17400</v>
      </c>
      <c r="Y216" s="47">
        <f t="shared" si="36"/>
        <v>-3.7638569577130407E-3</v>
      </c>
    </row>
    <row r="217" spans="1:25">
      <c r="A217" s="89"/>
      <c r="B217" s="89"/>
      <c r="C217" s="19"/>
      <c r="D217" s="19"/>
      <c r="E217" s="89"/>
      <c r="F217" s="89"/>
      <c r="P217" s="13"/>
      <c r="X217" s="47">
        <v>17500</v>
      </c>
      <c r="Y217" s="47">
        <f t="shared" si="36"/>
        <v>-4.0197269332516231E-3</v>
      </c>
    </row>
    <row r="218" spans="1:25">
      <c r="A218" s="89"/>
      <c r="B218" s="89"/>
      <c r="C218" s="19"/>
      <c r="D218" s="19"/>
      <c r="E218" s="89"/>
      <c r="F218" s="89"/>
      <c r="P218" s="13"/>
      <c r="X218" s="47">
        <v>17600</v>
      </c>
      <c r="Y218" s="47">
        <f t="shared" si="36"/>
        <v>-4.2617907674760676E-3</v>
      </c>
    </row>
    <row r="219" spans="1:25">
      <c r="A219" s="89"/>
      <c r="B219" s="89"/>
      <c r="C219" s="19"/>
      <c r="D219" s="19"/>
      <c r="E219" s="89"/>
      <c r="F219" s="89"/>
      <c r="P219" s="13"/>
      <c r="X219" s="47">
        <v>17700</v>
      </c>
      <c r="Y219" s="47">
        <f t="shared" si="36"/>
        <v>-4.4892170687128021E-3</v>
      </c>
    </row>
    <row r="220" spans="1:25">
      <c r="A220" s="89"/>
      <c r="B220" s="89"/>
      <c r="C220" s="19"/>
      <c r="D220" s="19"/>
      <c r="E220" s="89"/>
      <c r="F220" s="89"/>
      <c r="P220" s="13"/>
      <c r="X220" s="47">
        <v>17800</v>
      </c>
      <c r="Y220" s="47">
        <f t="shared" si="36"/>
        <v>-4.7012247193124026E-3</v>
      </c>
    </row>
    <row r="221" spans="1:25">
      <c r="A221" s="89"/>
      <c r="B221" s="89"/>
      <c r="C221" s="19"/>
      <c r="D221" s="19"/>
      <c r="E221" s="89"/>
      <c r="F221" s="89"/>
      <c r="P221" s="13"/>
      <c r="X221" s="47">
        <v>17900</v>
      </c>
      <c r="Y221" s="47">
        <f t="shared" si="36"/>
        <v>-4.8970855584737835E-3</v>
      </c>
    </row>
    <row r="222" spans="1:25">
      <c r="A222" s="89"/>
      <c r="B222" s="89"/>
      <c r="C222" s="19"/>
      <c r="D222" s="19"/>
      <c r="E222" s="89"/>
      <c r="F222" s="89"/>
      <c r="P222" s="13"/>
      <c r="X222" s="47">
        <v>18000</v>
      </c>
      <c r="Y222" s="47">
        <f t="shared" si="36"/>
        <v>-5.0761268831829688E-3</v>
      </c>
    </row>
    <row r="223" spans="1:25">
      <c r="A223" s="89"/>
      <c r="B223" s="89"/>
      <c r="C223" s="19"/>
      <c r="D223" s="19"/>
      <c r="E223" s="89"/>
      <c r="F223" s="89"/>
      <c r="P223" s="13"/>
      <c r="X223" s="47">
        <v>18100</v>
      </c>
      <c r="Y223" s="47">
        <f t="shared" si="36"/>
        <v>-5.2377337586767122E-3</v>
      </c>
    </row>
    <row r="224" spans="1:25">
      <c r="A224" s="89"/>
      <c r="B224" s="89"/>
      <c r="C224" s="19"/>
      <c r="D224" s="19"/>
      <c r="E224" s="89"/>
      <c r="F224" s="89"/>
      <c r="P224" s="13"/>
      <c r="X224" s="47">
        <v>18200</v>
      </c>
      <c r="Y224" s="47">
        <f t="shared" si="36"/>
        <v>-5.3813511304954828E-3</v>
      </c>
    </row>
    <row r="225" spans="1:25">
      <c r="A225" s="89"/>
      <c r="B225" s="89"/>
      <c r="C225" s="19"/>
      <c r="D225" s="19"/>
      <c r="E225" s="89"/>
      <c r="F225" s="89"/>
      <c r="P225" s="13"/>
      <c r="X225" s="47">
        <v>18300</v>
      </c>
      <c r="Y225" s="47">
        <f t="shared" si="36"/>
        <v>-5.5064857308717383E-3</v>
      </c>
    </row>
    <row r="226" spans="1:25">
      <c r="A226" s="89"/>
      <c r="B226" s="89"/>
      <c r="C226" s="19"/>
      <c r="D226" s="19"/>
      <c r="E226" s="89"/>
      <c r="F226" s="89"/>
      <c r="P226" s="13"/>
      <c r="X226" s="47">
        <v>18400</v>
      </c>
      <c r="Y226" s="47">
        <f t="shared" si="36"/>
        <v>-5.6127077729058276E-3</v>
      </c>
    </row>
    <row r="227" spans="1:25">
      <c r="A227" s="89"/>
      <c r="B227" s="89"/>
      <c r="C227" s="19"/>
      <c r="D227" s="19"/>
      <c r="E227" s="89"/>
      <c r="F227" s="89"/>
      <c r="P227" s="13"/>
      <c r="X227" s="47">
        <v>18500</v>
      </c>
      <c r="Y227" s="47">
        <f t="shared" si="36"/>
        <v>-5.6996524267107097E-3</v>
      </c>
    </row>
    <row r="228" spans="1:25">
      <c r="A228" s="89"/>
      <c r="B228" s="89"/>
      <c r="C228" s="19"/>
      <c r="D228" s="19"/>
      <c r="E228" s="89"/>
      <c r="F228" s="89"/>
      <c r="P228" s="13"/>
      <c r="X228" s="47">
        <v>18600</v>
      </c>
      <c r="Y228" s="47">
        <f t="shared" si="36"/>
        <v>-5.7670210724555162E-3</v>
      </c>
    </row>
    <row r="229" spans="1:25">
      <c r="A229" s="89"/>
      <c r="B229" s="89"/>
      <c r="C229" s="19"/>
      <c r="D229" s="19"/>
      <c r="E229" s="89"/>
      <c r="F229" s="89"/>
      <c r="P229" s="13"/>
      <c r="X229" s="47">
        <v>18700</v>
      </c>
      <c r="Y229" s="47">
        <f t="shared" si="36"/>
        <v>-5.8145823260042761E-3</v>
      </c>
    </row>
    <row r="230" spans="1:25">
      <c r="A230" s="89"/>
      <c r="B230" s="89"/>
      <c r="C230" s="19"/>
      <c r="D230" s="19"/>
      <c r="E230" s="89"/>
      <c r="F230" s="89"/>
      <c r="P230" s="13"/>
      <c r="X230" s="47">
        <v>18800</v>
      </c>
      <c r="Y230" s="47">
        <f t="shared" si="36"/>
        <v>-5.842172833627127E-3</v>
      </c>
    </row>
    <row r="231" spans="1:25">
      <c r="A231" s="89"/>
      <c r="B231" s="89"/>
      <c r="C231" s="19"/>
      <c r="D231" s="19"/>
      <c r="E231" s="89"/>
      <c r="F231" s="89"/>
      <c r="P231" s="13"/>
      <c r="X231" s="47">
        <v>18900</v>
      </c>
      <c r="Y231" s="47">
        <f t="shared" si="36"/>
        <v>-5.8496978330545178E-3</v>
      </c>
    </row>
    <row r="232" spans="1:25">
      <c r="A232" s="89"/>
      <c r="B232" s="89"/>
      <c r="C232" s="19"/>
      <c r="D232" s="19"/>
      <c r="E232" s="89"/>
      <c r="F232" s="89"/>
      <c r="P232" s="13"/>
      <c r="X232" s="47">
        <v>19000</v>
      </c>
      <c r="Y232" s="47">
        <f t="shared" si="36"/>
        <v>-5.8371314789473988E-3</v>
      </c>
    </row>
    <row r="233" spans="1:25">
      <c r="A233" s="89"/>
      <c r="B233" s="89"/>
      <c r="C233" s="19"/>
      <c r="D233" s="19"/>
      <c r="E233" s="89"/>
      <c r="F233" s="89"/>
      <c r="P233" s="13"/>
      <c r="X233" s="47">
        <v>19100</v>
      </c>
      <c r="Y233" s="47">
        <f t="shared" si="36"/>
        <v>-5.8045169316655347E-3</v>
      </c>
    </row>
    <row r="234" spans="1:25">
      <c r="A234" s="89"/>
      <c r="B234" s="89"/>
      <c r="C234" s="19"/>
      <c r="D234" s="19"/>
      <c r="E234" s="89"/>
      <c r="F234" s="89"/>
      <c r="P234" s="13"/>
      <c r="X234" s="47">
        <v>19200</v>
      </c>
      <c r="Y234" s="47">
        <f t="shared" si="36"/>
        <v>-5.7519662090290812E-3</v>
      </c>
    </row>
    <row r="235" spans="1:25">
      <c r="A235" s="89"/>
      <c r="B235" s="89"/>
      <c r="C235" s="19"/>
      <c r="D235" s="19"/>
      <c r="E235" s="89"/>
      <c r="F235" s="89"/>
      <c r="P235" s="13"/>
      <c r="X235" s="47">
        <v>19300</v>
      </c>
      <c r="Y235" s="47">
        <f t="shared" si="36"/>
        <v>-5.6796598015825235E-3</v>
      </c>
    </row>
    <row r="236" spans="1:25">
      <c r="A236" s="89"/>
      <c r="B236" s="89"/>
      <c r="C236" s="19"/>
      <c r="D236" s="19"/>
      <c r="E236" s="89"/>
      <c r="F236" s="89"/>
      <c r="P236" s="13"/>
      <c r="X236" s="47">
        <v>19400</v>
      </c>
      <c r="Y236" s="47">
        <f t="shared" si="36"/>
        <v>-5.5878460526824414E-3</v>
      </c>
    </row>
    <row r="237" spans="1:25">
      <c r="A237" s="89"/>
      <c r="B237" s="89"/>
      <c r="C237" s="19"/>
      <c r="D237" s="19"/>
      <c r="E237" s="89"/>
      <c r="F237" s="89"/>
      <c r="P237" s="13"/>
      <c r="X237" s="47">
        <v>19500</v>
      </c>
      <c r="Y237" s="47">
        <f t="shared" si="36"/>
        <v>-5.4768403055381965E-3</v>
      </c>
    </row>
    <row r="238" spans="1:25">
      <c r="A238" s="89"/>
      <c r="B238" s="89"/>
      <c r="C238" s="19"/>
      <c r="D238" s="19"/>
      <c r="E238" s="89"/>
      <c r="F238" s="89"/>
      <c r="P238" s="13"/>
      <c r="X238" s="47">
        <v>19600</v>
      </c>
      <c r="Y238" s="47">
        <f t="shared" si="36"/>
        <v>-5.3470238201351571E-3</v>
      </c>
    </row>
    <row r="239" spans="1:25">
      <c r="A239" s="89"/>
      <c r="B239" s="89"/>
      <c r="C239" s="19"/>
      <c r="D239" s="19"/>
      <c r="E239" s="89"/>
      <c r="F239" s="89"/>
      <c r="P239" s="13"/>
      <c r="X239" s="47">
        <v>19700</v>
      </c>
      <c r="Y239" s="47">
        <f t="shared" si="36"/>
        <v>-5.1988424637603647E-3</v>
      </c>
    </row>
    <row r="240" spans="1:25">
      <c r="A240" s="89"/>
      <c r="B240" s="89"/>
      <c r="C240" s="19"/>
      <c r="D240" s="19"/>
      <c r="E240" s="89"/>
      <c r="F240" s="89"/>
      <c r="P240" s="13"/>
      <c r="X240" s="47">
        <v>19800</v>
      </c>
      <c r="Y240" s="47">
        <f t="shared" si="36"/>
        <v>-5.032805179628173E-3</v>
      </c>
    </row>
    <row r="241" spans="1:25">
      <c r="A241" s="89"/>
      <c r="B241" s="89"/>
      <c r="C241" s="19"/>
      <c r="D241" s="19"/>
      <c r="E241" s="89"/>
      <c r="F241" s="89"/>
      <c r="P241" s="13"/>
      <c r="X241" s="47">
        <v>19900</v>
      </c>
      <c r="Y241" s="47">
        <f t="shared" si="36"/>
        <v>-4.8494822388655042E-3</v>
      </c>
    </row>
    <row r="242" spans="1:25">
      <c r="A242" s="89"/>
      <c r="B242" s="89"/>
      <c r="C242" s="19"/>
      <c r="D242" s="19"/>
      <c r="E242" s="89"/>
      <c r="F242" s="89"/>
      <c r="P242" s="13"/>
      <c r="X242" s="47">
        <v>20000</v>
      </c>
      <c r="Y242" s="47">
        <f t="shared" si="36"/>
        <v>-4.6495032818604535E-3</v>
      </c>
    </row>
    <row r="243" spans="1:25">
      <c r="A243" s="89"/>
      <c r="B243" s="89"/>
      <c r="C243" s="19"/>
      <c r="D243" s="19"/>
      <c r="E243" s="89"/>
      <c r="F243" s="89"/>
      <c r="P243" s="13"/>
      <c r="X243" s="47">
        <v>20100</v>
      </c>
      <c r="Y243" s="47">
        <f t="shared" si="36"/>
        <v>-4.4335551557014227E-3</v>
      </c>
    </row>
    <row r="244" spans="1:25">
      <c r="A244" s="89"/>
      <c r="B244" s="89"/>
      <c r="C244" s="19"/>
      <c r="D244" s="19"/>
      <c r="E244" s="89"/>
      <c r="F244" s="89"/>
      <c r="P244" s="13"/>
      <c r="X244" s="47">
        <v>20200</v>
      </c>
      <c r="Y244" s="47">
        <f t="shared" si="36"/>
        <v>-4.2023795551342918E-3</v>
      </c>
    </row>
    <row r="245" spans="1:25">
      <c r="A245" s="89"/>
      <c r="B245" s="89"/>
      <c r="C245" s="19"/>
      <c r="D245" s="19"/>
      <c r="E245" s="89"/>
      <c r="F245" s="89"/>
      <c r="P245" s="13"/>
      <c r="X245" s="47">
        <v>20300</v>
      </c>
      <c r="Y245" s="47">
        <f t="shared" si="36"/>
        <v>-3.9567704751400168E-3</v>
      </c>
    </row>
    <row r="246" spans="1:25">
      <c r="A246" s="89"/>
      <c r="B246" s="89"/>
      <c r="C246" s="19"/>
      <c r="D246" s="19"/>
      <c r="E246" s="89"/>
      <c r="F246" s="89"/>
      <c r="P246" s="13"/>
      <c r="X246" s="47">
        <v>20400</v>
      </c>
      <c r="Y246" s="47">
        <f t="shared" si="36"/>
        <v>-3.6975714838819937E-3</v>
      </c>
    </row>
    <row r="247" spans="1:25">
      <c r="A247" s="89"/>
      <c r="B247" s="89"/>
      <c r="C247" s="19"/>
      <c r="D247" s="19"/>
      <c r="E247" s="89"/>
      <c r="F247" s="89"/>
      <c r="P247" s="13"/>
      <c r="X247" s="47">
        <v>20500</v>
      </c>
      <c r="Y247" s="47">
        <f t="shared" si="36"/>
        <v>-3.425672825389533E-3</v>
      </c>
    </row>
    <row r="248" spans="1:25">
      <c r="A248" s="89"/>
      <c r="B248" s="89"/>
      <c r="C248" s="19"/>
      <c r="D248" s="19"/>
      <c r="E248" s="89"/>
      <c r="F248" s="89"/>
      <c r="P248" s="13"/>
      <c r="X248" s="47">
        <v>20600</v>
      </c>
      <c r="Y248" s="47">
        <f t="shared" si="36"/>
        <v>-3.142008361928557E-3</v>
      </c>
    </row>
    <row r="249" spans="1:25">
      <c r="A249" s="89"/>
      <c r="B249" s="89"/>
      <c r="C249" s="19"/>
      <c r="D249" s="19"/>
      <c r="E249" s="89"/>
      <c r="F249" s="89"/>
      <c r="P249" s="13"/>
      <c r="X249" s="47">
        <v>20700</v>
      </c>
      <c r="Y249" s="47">
        <f t="shared" si="36"/>
        <v>-2.8475523665612342E-3</v>
      </c>
    </row>
    <row r="250" spans="1:25">
      <c r="A250" s="89"/>
      <c r="B250" s="89"/>
      <c r="C250" s="19"/>
      <c r="D250" s="19"/>
      <c r="E250" s="89"/>
      <c r="F250" s="89"/>
      <c r="P250" s="13"/>
      <c r="X250" s="47">
        <v>20800</v>
      </c>
      <c r="Y250" s="47">
        <f t="shared" si="36"/>
        <v>-2.5433161769108171E-3</v>
      </c>
    </row>
    <row r="251" spans="1:25">
      <c r="A251" s="89"/>
      <c r="B251" s="89"/>
      <c r="C251" s="19"/>
      <c r="D251" s="19"/>
      <c r="E251" s="89"/>
      <c r="F251" s="89"/>
      <c r="P251" s="13"/>
      <c r="X251" s="47">
        <v>20900</v>
      </c>
      <c r="Y251" s="47">
        <f t="shared" si="36"/>
        <v>-2.2303447216247005E-3</v>
      </c>
    </row>
    <row r="252" spans="1:25">
      <c r="A252" s="89"/>
      <c r="B252" s="89"/>
      <c r="C252" s="19"/>
      <c r="D252" s="19"/>
      <c r="E252" s="89"/>
      <c r="F252" s="89"/>
      <c r="P252" s="13"/>
      <c r="X252" s="47">
        <v>21000</v>
      </c>
      <c r="Y252" s="47">
        <f t="shared" si="36"/>
        <v>-1.9097129314657672E-3</v>
      </c>
    </row>
    <row r="253" spans="1:25">
      <c r="A253" s="89"/>
      <c r="B253" s="89"/>
      <c r="C253" s="19"/>
      <c r="D253" s="19"/>
      <c r="E253" s="89"/>
      <c r="F253" s="89"/>
      <c r="P253" s="13"/>
      <c r="X253" s="47">
        <v>21100</v>
      </c>
      <c r="Y253" s="47">
        <f t="shared" si="36"/>
        <v>-1.5825220473586477E-3</v>
      </c>
    </row>
    <row r="254" spans="1:25">
      <c r="A254" s="89"/>
      <c r="B254" s="89"/>
      <c r="C254" s="19"/>
      <c r="D254" s="19"/>
      <c r="E254" s="89"/>
      <c r="F254" s="89"/>
      <c r="P254" s="13"/>
      <c r="X254" s="47">
        <v>21200</v>
      </c>
      <c r="Y254" s="47">
        <f t="shared" si="36"/>
        <v>-1.2498958380711437E-3</v>
      </c>
    </row>
    <row r="255" spans="1:25">
      <c r="A255" s="89"/>
      <c r="B255" s="89"/>
      <c r="C255" s="19"/>
      <c r="D255" s="19"/>
      <c r="E255" s="89"/>
      <c r="F255" s="89"/>
      <c r="P255" s="13"/>
      <c r="X255" s="47">
        <v>21300</v>
      </c>
      <c r="Y255" s="47">
        <f t="shared" si="36"/>
        <v>-9.1297674052159957E-4</v>
      </c>
    </row>
    <row r="256" spans="1:25">
      <c r="A256" s="89"/>
      <c r="B256" s="89"/>
      <c r="C256" s="19"/>
      <c r="D256" s="19"/>
      <c r="E256" s="89"/>
      <c r="F256" s="89"/>
      <c r="P256" s="13"/>
      <c r="X256" s="47">
        <v>21400</v>
      </c>
      <c r="Y256" s="47">
        <f t="shared" si="36"/>
        <v>-5.7292193596870304E-4</v>
      </c>
    </row>
    <row r="257" spans="1:25">
      <c r="A257" s="89"/>
      <c r="B257" s="89"/>
      <c r="C257" s="19"/>
      <c r="D257" s="19"/>
      <c r="E257" s="89"/>
      <c r="F257" s="89"/>
      <c r="P257" s="13"/>
      <c r="X257" s="47">
        <v>21500</v>
      </c>
      <c r="Y257" s="47">
        <f t="shared" si="36"/>
        <v>-2.3089937556042191E-4</v>
      </c>
    </row>
    <row r="258" spans="1:25">
      <c r="A258" s="89"/>
      <c r="B258" s="89"/>
      <c r="C258" s="19"/>
      <c r="D258" s="19"/>
      <c r="E258" s="89"/>
      <c r="F258" s="89"/>
      <c r="P258" s="13"/>
      <c r="X258" s="47">
        <v>21600</v>
      </c>
      <c r="Y258" s="47">
        <f t="shared" si="36"/>
        <v>1.1191623110728623E-4</v>
      </c>
    </row>
    <row r="259" spans="1:25">
      <c r="A259" s="89"/>
      <c r="B259" s="89"/>
      <c r="C259" s="19"/>
      <c r="D259" s="19"/>
      <c r="E259" s="89"/>
      <c r="F259" s="89"/>
      <c r="P259" s="13"/>
      <c r="X259" s="47">
        <v>21700</v>
      </c>
      <c r="Y259" s="47">
        <f t="shared" ref="Y259:Y322" si="37">S$4*SIN(2*PI()/S$5*(X259-S$6))+S$7*X259</f>
        <v>4.5434745064430862E-4</v>
      </c>
    </row>
    <row r="260" spans="1:25">
      <c r="A260" s="89"/>
      <c r="B260" s="89"/>
      <c r="C260" s="19"/>
      <c r="D260" s="19"/>
      <c r="E260" s="89"/>
      <c r="F260" s="89"/>
      <c r="P260" s="13"/>
      <c r="X260" s="47">
        <v>21800</v>
      </c>
      <c r="Y260" s="47">
        <f t="shared" si="37"/>
        <v>7.9521816987534653E-4</v>
      </c>
    </row>
    <row r="261" spans="1:25">
      <c r="A261" s="89"/>
      <c r="B261" s="89"/>
      <c r="C261" s="19"/>
      <c r="D261" s="19"/>
      <c r="E261" s="89"/>
      <c r="F261" s="89"/>
      <c r="P261" s="13"/>
      <c r="X261" s="47">
        <v>21900</v>
      </c>
      <c r="Y261" s="47">
        <f t="shared" si="37"/>
        <v>1.1333576353144787E-3</v>
      </c>
    </row>
    <row r="262" spans="1:25">
      <c r="A262" s="89"/>
      <c r="B262" s="89"/>
      <c r="C262" s="89"/>
      <c r="D262" s="89"/>
      <c r="E262" s="89"/>
      <c r="F262" s="89"/>
      <c r="P262" s="13"/>
      <c r="X262" s="47">
        <v>22000</v>
      </c>
      <c r="Y262" s="47">
        <f t="shared" si="37"/>
        <v>1.4676044742313534E-3</v>
      </c>
    </row>
    <row r="263" spans="1:25">
      <c r="A263" s="89"/>
      <c r="B263" s="89"/>
      <c r="C263" s="89"/>
      <c r="D263" s="89"/>
      <c r="E263" s="89"/>
      <c r="F263" s="89"/>
      <c r="P263" s="13"/>
      <c r="X263" s="47">
        <v>22100</v>
      </c>
      <c r="Y263" s="47">
        <f t="shared" si="37"/>
        <v>1.7968106834982665E-3</v>
      </c>
    </row>
    <row r="264" spans="1:25">
      <c r="A264" s="89"/>
      <c r="B264" s="89"/>
      <c r="C264" s="89"/>
      <c r="D264" s="89"/>
      <c r="E264" s="89"/>
      <c r="F264" s="89"/>
      <c r="P264" s="13"/>
      <c r="X264" s="47">
        <v>22200</v>
      </c>
      <c r="Y264" s="47">
        <f t="shared" si="37"/>
        <v>2.1198455725180442E-3</v>
      </c>
    </row>
    <row r="265" spans="1:25">
      <c r="A265" s="89"/>
      <c r="B265" s="89"/>
      <c r="C265" s="89"/>
      <c r="D265" s="89"/>
      <c r="E265" s="89"/>
      <c r="F265" s="89"/>
      <c r="P265" s="13"/>
      <c r="X265" s="47">
        <v>22300</v>
      </c>
      <c r="Y265" s="47">
        <f t="shared" si="37"/>
        <v>2.4355996466903676E-3</v>
      </c>
    </row>
    <row r="266" spans="1:25">
      <c r="A266" s="89"/>
      <c r="B266" s="89"/>
      <c r="C266" s="89"/>
      <c r="D266" s="89"/>
      <c r="E266" s="89"/>
      <c r="F266" s="89"/>
      <c r="P266" s="13"/>
      <c r="X266" s="47">
        <v>22400</v>
      </c>
      <c r="Y266" s="47">
        <f t="shared" si="37"/>
        <v>2.7429884180783875E-3</v>
      </c>
    </row>
    <row r="267" spans="1:25">
      <c r="A267" s="89"/>
      <c r="B267" s="89"/>
      <c r="C267" s="89"/>
      <c r="D267" s="89"/>
      <c r="E267" s="89"/>
      <c r="F267" s="89"/>
      <c r="P267" s="13"/>
      <c r="X267" s="47">
        <v>22500</v>
      </c>
      <c r="Y267" s="47">
        <f t="shared" si="37"/>
        <v>3.0409561301875374E-3</v>
      </c>
    </row>
    <row r="268" spans="1:25">
      <c r="A268" s="89"/>
      <c r="B268" s="89"/>
      <c r="C268" s="89"/>
      <c r="D268" s="89"/>
      <c r="E268" s="89"/>
      <c r="F268" s="89"/>
      <c r="P268" s="13"/>
      <c r="X268" s="47">
        <v>22600</v>
      </c>
      <c r="Y268" s="47">
        <f t="shared" si="37"/>
        <v>3.3284793840634265E-3</v>
      </c>
    </row>
    <row r="269" spans="1:25">
      <c r="A269" s="89"/>
      <c r="B269" s="89"/>
      <c r="C269" s="89"/>
      <c r="D269" s="89"/>
      <c r="E269" s="89"/>
      <c r="F269" s="89"/>
      <c r="P269" s="13"/>
      <c r="X269" s="47">
        <v>22700</v>
      </c>
      <c r="Y269" s="47">
        <f t="shared" si="37"/>
        <v>3.6045706532546323E-3</v>
      </c>
    </row>
    <row r="270" spans="1:25">
      <c r="A270" s="89"/>
      <c r="B270" s="89"/>
      <c r="C270" s="89"/>
      <c r="D270" s="89"/>
      <c r="E270" s="89"/>
      <c r="F270" s="89"/>
      <c r="P270" s="13"/>
      <c r="X270" s="47">
        <v>22800</v>
      </c>
      <c r="Y270" s="47">
        <f t="shared" si="37"/>
        <v>3.8682816755678737E-3</v>
      </c>
    </row>
    <row r="271" spans="1:25">
      <c r="A271" s="89"/>
      <c r="B271" s="89"/>
      <c r="C271" s="89"/>
      <c r="D271" s="89"/>
      <c r="E271" s="89"/>
      <c r="F271" s="89"/>
      <c r="P271" s="13"/>
      <c r="X271" s="47">
        <v>22900</v>
      </c>
      <c r="Y271" s="47">
        <f t="shared" si="37"/>
        <v>4.118706709966365E-3</v>
      </c>
    </row>
    <row r="272" spans="1:25">
      <c r="A272" s="89"/>
      <c r="B272" s="89"/>
      <c r="C272" s="89"/>
      <c r="D272" s="89"/>
      <c r="E272" s="89"/>
      <c r="F272" s="89"/>
      <c r="P272" s="13"/>
      <c r="X272" s="47">
        <v>23000</v>
      </c>
      <c r="Y272" s="47">
        <f t="shared" si="37"/>
        <v>4.3549856474250611E-3</v>
      </c>
    </row>
    <row r="273" spans="1:25">
      <c r="A273" s="89"/>
      <c r="B273" s="89"/>
      <c r="C273" s="89"/>
      <c r="D273" s="89"/>
      <c r="E273" s="89"/>
      <c r="F273" s="89"/>
      <c r="P273" s="13"/>
      <c r="X273" s="47">
        <v>23100</v>
      </c>
      <c r="Y273" s="47">
        <f t="shared" si="37"/>
        <v>4.5763069650583835E-3</v>
      </c>
    </row>
    <row r="274" spans="1:25">
      <c r="A274" s="89"/>
      <c r="B274" s="89"/>
      <c r="C274" s="89"/>
      <c r="D274" s="89"/>
      <c r="E274" s="89"/>
      <c r="F274" s="89"/>
      <c r="P274" s="13"/>
      <c r="X274" s="47">
        <v>23200</v>
      </c>
      <c r="Y274" s="47">
        <f t="shared" si="37"/>
        <v>4.7819105133741387E-3</v>
      </c>
    </row>
    <row r="275" spans="1:25">
      <c r="A275" s="89"/>
      <c r="B275" s="89"/>
      <c r="C275" s="89"/>
      <c r="D275" s="89"/>
      <c r="E275" s="89"/>
      <c r="F275" s="89"/>
      <c r="P275" s="13"/>
      <c r="X275" s="47">
        <v>23300</v>
      </c>
      <c r="Y275" s="47">
        <f t="shared" si="37"/>
        <v>4.9710901270805345E-3</v>
      </c>
    </row>
    <row r="276" spans="1:25">
      <c r="A276" s="89"/>
      <c r="B276" s="89"/>
      <c r="C276" s="89"/>
      <c r="D276" s="89"/>
      <c r="E276" s="89"/>
      <c r="F276" s="89"/>
      <c r="P276" s="13"/>
      <c r="X276" s="47">
        <v>23400</v>
      </c>
      <c r="Y276" s="47">
        <f t="shared" si="37"/>
        <v>5.1431960504792476E-3</v>
      </c>
    </row>
    <row r="277" spans="1:25">
      <c r="A277" s="89"/>
      <c r="B277" s="89"/>
      <c r="C277" s="89"/>
      <c r="D277" s="89"/>
      <c r="E277" s="89"/>
      <c r="F277" s="89"/>
      <c r="P277" s="13"/>
      <c r="X277" s="47">
        <v>23500</v>
      </c>
      <c r="Y277" s="47">
        <f t="shared" si="37"/>
        <v>5.2976371691142729E-3</v>
      </c>
    </row>
    <row r="278" spans="1:25">
      <c r="A278" s="89"/>
      <c r="B278" s="89"/>
      <c r="C278" s="89"/>
      <c r="D278" s="89"/>
      <c r="E278" s="89"/>
      <c r="F278" s="89"/>
      <c r="P278" s="13"/>
      <c r="X278" s="47">
        <v>23600</v>
      </c>
      <c r="Y278" s="47">
        <f t="shared" si="37"/>
        <v>5.4338830400117479E-3</v>
      </c>
    </row>
    <row r="279" spans="1:25">
      <c r="A279" s="89"/>
      <c r="B279" s="89"/>
      <c r="C279" s="89"/>
      <c r="D279" s="89"/>
      <c r="E279" s="89"/>
      <c r="F279" s="89"/>
      <c r="P279" s="13"/>
      <c r="X279" s="47">
        <v>23700</v>
      </c>
      <c r="Y279" s="47">
        <f t="shared" si="37"/>
        <v>5.5514657135377005E-3</v>
      </c>
    </row>
    <row r="280" spans="1:25">
      <c r="A280" s="89"/>
      <c r="B280" s="89"/>
      <c r="C280" s="89"/>
      <c r="D280" s="89"/>
      <c r="E280" s="89"/>
      <c r="F280" s="89"/>
      <c r="P280" s="13"/>
      <c r="X280" s="47">
        <v>23800</v>
      </c>
      <c r="Y280" s="47">
        <f t="shared" si="37"/>
        <v>5.6499813406163746E-3</v>
      </c>
    </row>
    <row r="281" spans="1:25">
      <c r="A281" s="89"/>
      <c r="B281" s="89"/>
      <c r="C281" s="89"/>
      <c r="D281" s="89"/>
      <c r="E281" s="89"/>
      <c r="F281" s="89"/>
      <c r="P281" s="13"/>
      <c r="X281" s="47">
        <v>23900</v>
      </c>
      <c r="Y281" s="47">
        <f t="shared" si="37"/>
        <v>5.7290915597889716E-3</v>
      </c>
    </row>
    <row r="282" spans="1:25">
      <c r="A282" s="89"/>
      <c r="B282" s="89"/>
      <c r="C282" s="89"/>
      <c r="D282" s="89"/>
      <c r="E282" s="89"/>
      <c r="F282" s="89"/>
      <c r="P282" s="13"/>
      <c r="X282" s="47">
        <v>24000</v>
      </c>
      <c r="Y282" s="47">
        <f t="shared" si="37"/>
        <v>5.7885246593488452E-3</v>
      </c>
    </row>
    <row r="283" spans="1:25">
      <c r="A283" s="89"/>
      <c r="B283" s="89"/>
      <c r="C283" s="89"/>
      <c r="D283" s="89"/>
      <c r="E283" s="89"/>
      <c r="F283" s="89"/>
      <c r="P283" s="13"/>
      <c r="X283" s="47">
        <v>24100</v>
      </c>
      <c r="Y283" s="47">
        <f t="shared" si="37"/>
        <v>5.8280765105616595E-3</v>
      </c>
    </row>
    <row r="284" spans="1:25">
      <c r="A284" s="89"/>
      <c r="B284" s="89"/>
      <c r="C284" s="89"/>
      <c r="D284" s="89"/>
      <c r="E284" s="89"/>
      <c r="F284" s="89"/>
      <c r="P284" s="13"/>
      <c r="X284" s="47">
        <v>24200</v>
      </c>
      <c r="Y284" s="47">
        <f t="shared" si="37"/>
        <v>5.8476112687652904E-3</v>
      </c>
    </row>
    <row r="285" spans="1:25">
      <c r="A285" s="89"/>
      <c r="B285" s="89"/>
      <c r="C285" s="89"/>
      <c r="D285" s="89"/>
      <c r="E285" s="89"/>
      <c r="F285" s="89"/>
      <c r="P285" s="13"/>
      <c r="X285" s="47">
        <v>24300</v>
      </c>
      <c r="Y285" s="47">
        <f t="shared" si="37"/>
        <v>5.8470618399414694E-3</v>
      </c>
    </row>
    <row r="286" spans="1:25">
      <c r="A286" s="89"/>
      <c r="B286" s="89"/>
      <c r="C286" s="89"/>
      <c r="D286" s="89"/>
      <c r="E286" s="89"/>
      <c r="F286" s="89"/>
      <c r="P286" s="13"/>
      <c r="X286" s="47">
        <v>24400</v>
      </c>
      <c r="Y286" s="47">
        <f t="shared" si="37"/>
        <v>5.8264301111566816E-3</v>
      </c>
    </row>
    <row r="287" spans="1:25">
      <c r="A287" s="89"/>
      <c r="B287" s="89"/>
      <c r="C287" s="89"/>
      <c r="D287" s="89"/>
      <c r="E287" s="89"/>
      <c r="F287" s="89"/>
      <c r="P287" s="13"/>
      <c r="X287" s="47">
        <v>24500</v>
      </c>
      <c r="Y287" s="47">
        <f t="shared" si="37"/>
        <v>5.7857869440808589E-3</v>
      </c>
    </row>
    <row r="288" spans="1:25">
      <c r="A288" s="89"/>
      <c r="B288" s="89"/>
      <c r="C288" s="89"/>
      <c r="D288" s="89"/>
      <c r="E288" s="89"/>
      <c r="F288" s="89"/>
      <c r="P288" s="13"/>
      <c r="X288" s="47">
        <v>24600</v>
      </c>
      <c r="Y288" s="47">
        <f t="shared" si="37"/>
        <v>5.7252719316061096E-3</v>
      </c>
    </row>
    <row r="289" spans="1:25">
      <c r="A289" s="89"/>
      <c r="B289" s="89"/>
      <c r="C289" s="89"/>
      <c r="D289" s="89"/>
      <c r="E289" s="89"/>
      <c r="F289" s="89"/>
      <c r="P289" s="13"/>
      <c r="X289" s="47">
        <v>24700</v>
      </c>
      <c r="Y289" s="47">
        <f t="shared" si="37"/>
        <v>5.6450929184014226E-3</v>
      </c>
    </row>
    <row r="290" spans="1:25">
      <c r="A290" s="89"/>
      <c r="B290" s="89"/>
      <c r="C290" s="89"/>
      <c r="D290" s="89"/>
      <c r="E290" s="89"/>
      <c r="F290" s="89"/>
      <c r="P290" s="13"/>
      <c r="X290" s="47">
        <v>24800</v>
      </c>
      <c r="Y290" s="47">
        <f t="shared" si="37"/>
        <v>5.5455252870500191E-3</v>
      </c>
    </row>
    <row r="291" spans="1:25">
      <c r="A291" s="89"/>
      <c r="B291" s="89"/>
      <c r="C291" s="89"/>
      <c r="D291" s="89"/>
      <c r="E291" s="89"/>
      <c r="F291" s="89"/>
      <c r="P291" s="13"/>
      <c r="X291" s="47">
        <v>24900</v>
      </c>
      <c r="Y291" s="47">
        <f t="shared" si="37"/>
        <v>5.4269110122212184E-3</v>
      </c>
    </row>
    <row r="292" spans="1:25">
      <c r="A292" s="89"/>
      <c r="B292" s="89"/>
      <c r="C292" s="89"/>
      <c r="D292" s="89"/>
      <c r="E292" s="89"/>
      <c r="F292" s="89"/>
      <c r="P292" s="13"/>
      <c r="X292" s="47">
        <v>25000</v>
      </c>
      <c r="Y292" s="47">
        <f t="shared" si="37"/>
        <v>5.2896574861253263E-3</v>
      </c>
    </row>
    <row r="293" spans="1:25">
      <c r="A293" s="89"/>
      <c r="B293" s="89"/>
      <c r="C293" s="89"/>
      <c r="D293" s="89"/>
      <c r="E293" s="89"/>
      <c r="F293" s="89"/>
      <c r="P293" s="13"/>
      <c r="X293" s="47">
        <v>25100</v>
      </c>
      <c r="Y293" s="47">
        <f t="shared" si="37"/>
        <v>5.1342361192856451E-3</v>
      </c>
    </row>
    <row r="294" spans="1:25">
      <c r="A294" s="89"/>
      <c r="B294" s="89"/>
      <c r="C294" s="89"/>
      <c r="D294" s="89"/>
      <c r="E294" s="89"/>
      <c r="F294" s="89"/>
      <c r="P294" s="13"/>
      <c r="X294" s="47">
        <v>25200</v>
      </c>
      <c r="Y294" s="47">
        <f t="shared" si="37"/>
        <v>4.9611807214333991E-3</v>
      </c>
    </row>
    <row r="295" spans="1:25">
      <c r="A295" s="89"/>
      <c r="B295" s="89"/>
      <c r="C295" s="89"/>
      <c r="D295" s="89"/>
      <c r="E295" s="89"/>
      <c r="F295" s="89"/>
      <c r="P295" s="13"/>
      <c r="X295" s="47">
        <v>25300</v>
      </c>
      <c r="Y295" s="47">
        <f t="shared" si="37"/>
        <v>4.7710856680865249E-3</v>
      </c>
    </row>
    <row r="296" spans="1:25">
      <c r="A296" s="89"/>
      <c r="B296" s="89"/>
      <c r="C296" s="89"/>
      <c r="D296" s="89"/>
      <c r="E296" s="89"/>
      <c r="F296" s="89"/>
      <c r="P296" s="13"/>
      <c r="X296" s="47">
        <v>25400</v>
      </c>
      <c r="Y296" s="47">
        <f t="shared" si="37"/>
        <v>4.5646038591094186E-3</v>
      </c>
    </row>
    <row r="297" spans="1:25">
      <c r="A297" s="89"/>
      <c r="B297" s="89"/>
      <c r="C297" s="89"/>
      <c r="D297" s="89"/>
      <c r="E297" s="89"/>
      <c r="F297" s="89"/>
      <c r="P297" s="13"/>
      <c r="X297" s="47">
        <v>25500</v>
      </c>
      <c r="Y297" s="47">
        <f t="shared" si="37"/>
        <v>4.3424444762651384E-3</v>
      </c>
    </row>
    <row r="298" spans="1:25">
      <c r="A298" s="89"/>
      <c r="B298" s="89"/>
      <c r="C298" s="89"/>
      <c r="D298" s="89"/>
      <c r="E298" s="89"/>
      <c r="F298" s="89"/>
      <c r="P298" s="13"/>
      <c r="X298" s="47">
        <v>25600</v>
      </c>
      <c r="Y298" s="47">
        <f t="shared" si="37"/>
        <v>4.1053705474619825E-3</v>
      </c>
    </row>
    <row r="299" spans="1:25">
      <c r="A299" s="89"/>
      <c r="B299" s="89"/>
      <c r="C299" s="89"/>
      <c r="D299" s="89"/>
      <c r="E299" s="89"/>
      <c r="F299" s="89"/>
      <c r="P299" s="13"/>
      <c r="X299" s="47">
        <v>25700</v>
      </c>
      <c r="Y299" s="47">
        <f t="shared" si="37"/>
        <v>3.8541963260602672E-3</v>
      </c>
    </row>
    <row r="300" spans="1:25">
      <c r="A300" s="89"/>
      <c r="B300" s="89"/>
      <c r="C300" s="89"/>
      <c r="D300" s="89"/>
      <c r="E300" s="89"/>
      <c r="F300" s="89"/>
      <c r="P300" s="13"/>
      <c r="X300" s="47">
        <v>25800</v>
      </c>
      <c r="Y300" s="47">
        <f t="shared" si="37"/>
        <v>3.5897844942403305E-3</v>
      </c>
    </row>
    <row r="301" spans="1:25">
      <c r="A301" s="89"/>
      <c r="B301" s="89"/>
      <c r="C301" s="89"/>
      <c r="D301" s="89"/>
      <c r="E301" s="89"/>
      <c r="F301" s="89"/>
      <c r="P301" s="13"/>
      <c r="X301" s="47">
        <v>25900</v>
      </c>
      <c r="Y301" s="47">
        <f t="shared" si="37"/>
        <v>3.3130432000370649E-3</v>
      </c>
    </row>
    <row r="302" spans="1:25">
      <c r="A302" s="89"/>
      <c r="B302" s="89"/>
      <c r="C302" s="89"/>
      <c r="D302" s="89"/>
      <c r="E302" s="89"/>
      <c r="F302" s="89"/>
      <c r="P302" s="13"/>
      <c r="X302" s="47">
        <v>26000</v>
      </c>
      <c r="Y302" s="47">
        <f t="shared" si="37"/>
        <v>3.0249229382175698E-3</v>
      </c>
    </row>
    <row r="303" spans="1:25">
      <c r="A303" s="89"/>
      <c r="B303" s="89"/>
      <c r="C303" s="89"/>
      <c r="D303" s="89"/>
      <c r="E303" s="89"/>
      <c r="F303" s="89"/>
      <c r="P303" s="13"/>
      <c r="X303" s="47">
        <v>26100</v>
      </c>
      <c r="Y303" s="47">
        <f t="shared" si="37"/>
        <v>2.7264132857148563E-3</v>
      </c>
    </row>
    <row r="304" spans="1:25">
      <c r="A304" s="89"/>
      <c r="B304" s="89"/>
      <c r="C304" s="89"/>
      <c r="D304" s="89"/>
      <c r="E304" s="89"/>
      <c r="F304" s="89"/>
      <c r="P304" s="13"/>
      <c r="X304" s="47">
        <v>26200</v>
      </c>
      <c r="Y304" s="47">
        <f t="shared" si="37"/>
        <v>2.4185395028300648E-3</v>
      </c>
    </row>
    <row r="305" spans="1:25">
      <c r="A305" s="89"/>
      <c r="B305" s="89"/>
      <c r="C305" s="89"/>
      <c r="D305" s="89"/>
      <c r="E305" s="89"/>
      <c r="F305" s="89"/>
      <c r="X305" s="47">
        <v>26300</v>
      </c>
      <c r="Y305" s="47">
        <f t="shared" si="37"/>
        <v>2.1023590118767013E-3</v>
      </c>
    </row>
    <row r="306" spans="1:25">
      <c r="A306" s="89"/>
      <c r="B306" s="89"/>
      <c r="C306" s="89"/>
      <c r="D306" s="89"/>
      <c r="E306" s="89"/>
      <c r="F306" s="89"/>
      <c r="X306" s="47">
        <v>26400</v>
      </c>
      <c r="Y306" s="47">
        <f t="shared" si="37"/>
        <v>1.7789577653613328E-3</v>
      </c>
    </row>
    <row r="307" spans="1:25">
      <c r="A307" s="89"/>
      <c r="B307" s="89"/>
      <c r="C307" s="89"/>
      <c r="D307" s="89"/>
      <c r="E307" s="89"/>
      <c r="F307" s="89"/>
      <c r="X307" s="47">
        <v>26500</v>
      </c>
      <c r="Y307" s="47">
        <f t="shared" si="37"/>
        <v>1.4494465161745552E-3</v>
      </c>
    </row>
    <row r="308" spans="1:25">
      <c r="A308" s="89"/>
      <c r="B308" s="89"/>
      <c r="C308" s="89"/>
      <c r="D308" s="89"/>
      <c r="E308" s="89"/>
      <c r="F308" s="89"/>
      <c r="X308" s="47">
        <v>26600</v>
      </c>
      <c r="Y308" s="47">
        <f t="shared" si="37"/>
        <v>1.1149570026026984E-3</v>
      </c>
    </row>
    <row r="309" spans="1:25">
      <c r="A309" s="89"/>
      <c r="B309" s="89"/>
      <c r="C309" s="89"/>
      <c r="D309" s="89"/>
      <c r="E309" s="89"/>
      <c r="F309" s="89"/>
      <c r="X309" s="47">
        <v>26700</v>
      </c>
      <c r="Y309" s="47">
        <f t="shared" si="37"/>
        <v>7.7663806126305351E-4</v>
      </c>
    </row>
    <row r="310" spans="1:25">
      <c r="A310" s="89"/>
      <c r="B310" s="89"/>
      <c r="C310" s="89"/>
      <c r="D310" s="89"/>
      <c r="E310" s="89"/>
      <c r="F310" s="89"/>
      <c r="X310" s="47">
        <v>26800</v>
      </c>
      <c r="Y310" s="47">
        <f t="shared" si="37"/>
        <v>4.3565168131332835E-4</v>
      </c>
    </row>
    <row r="311" spans="1:25">
      <c r="A311" s="89"/>
      <c r="B311" s="89"/>
      <c r="C311" s="89"/>
      <c r="D311" s="89"/>
      <c r="E311" s="89"/>
      <c r="F311" s="89"/>
      <c r="X311" s="47">
        <v>26900</v>
      </c>
      <c r="Y311" s="47">
        <f t="shared" si="37"/>
        <v>9.3169013487379645E-5</v>
      </c>
    </row>
    <row r="312" spans="1:25">
      <c r="A312" s="89"/>
      <c r="B312" s="89"/>
      <c r="C312" s="89"/>
      <c r="D312" s="89"/>
      <c r="E312" s="89"/>
      <c r="F312" s="89"/>
      <c r="X312" s="47">
        <v>27000</v>
      </c>
      <c r="Y312" s="47">
        <f t="shared" si="37"/>
        <v>-2.4963365233536457E-4</v>
      </c>
    </row>
    <row r="313" spans="1:25">
      <c r="A313" s="89"/>
      <c r="B313" s="89"/>
      <c r="C313" s="89"/>
      <c r="D313" s="89"/>
      <c r="E313" s="89"/>
      <c r="F313" s="89"/>
      <c r="X313" s="47">
        <v>27100</v>
      </c>
      <c r="Y313" s="47">
        <f t="shared" si="37"/>
        <v>-5.9157892721137641E-4</v>
      </c>
    </row>
    <row r="314" spans="1:25">
      <c r="A314" s="89"/>
      <c r="B314" s="89"/>
      <c r="C314" s="89"/>
      <c r="D314" s="89"/>
      <c r="E314" s="89"/>
      <c r="F314" s="89"/>
      <c r="X314" s="47">
        <v>27200</v>
      </c>
      <c r="Y314" s="47">
        <f t="shared" si="37"/>
        <v>-9.3149236698934117E-4</v>
      </c>
    </row>
    <row r="315" spans="1:25">
      <c r="A315" s="89"/>
      <c r="B315" s="89"/>
      <c r="C315" s="89"/>
      <c r="D315" s="89"/>
      <c r="E315" s="89"/>
      <c r="F315" s="89"/>
      <c r="X315" s="47">
        <v>27300</v>
      </c>
      <c r="Y315" s="47">
        <f t="shared" si="37"/>
        <v>-1.2682065060522962E-3</v>
      </c>
    </row>
    <row r="316" spans="1:25">
      <c r="A316" s="89"/>
      <c r="B316" s="89"/>
      <c r="C316" s="89"/>
      <c r="D316" s="89"/>
      <c r="E316" s="89"/>
      <c r="F316" s="89"/>
      <c r="X316" s="47">
        <v>27400</v>
      </c>
      <c r="Y316" s="47">
        <f t="shared" si="37"/>
        <v>-1.600564867091319E-3</v>
      </c>
    </row>
    <row r="317" spans="1:25">
      <c r="A317" s="89"/>
      <c r="B317" s="89"/>
      <c r="C317" s="89"/>
      <c r="D317" s="89"/>
      <c r="E317" s="89"/>
      <c r="F317" s="89"/>
      <c r="X317" s="47">
        <v>27500</v>
      </c>
      <c r="Y317" s="47">
        <f t="shared" si="37"/>
        <v>-1.927425933138816E-3</v>
      </c>
    </row>
    <row r="318" spans="1:25">
      <c r="A318" s="89"/>
      <c r="B318" s="89"/>
      <c r="C318" s="89"/>
      <c r="D318" s="89"/>
      <c r="E318" s="89"/>
      <c r="F318" s="89"/>
      <c r="X318" s="47">
        <v>27600</v>
      </c>
      <c r="Y318" s="47">
        <f t="shared" si="37"/>
        <v>-2.2476670682190212E-3</v>
      </c>
    </row>
    <row r="319" spans="1:25">
      <c r="A319" s="89"/>
      <c r="B319" s="89"/>
      <c r="C319" s="89"/>
      <c r="D319" s="89"/>
      <c r="E319" s="89"/>
      <c r="F319" s="89"/>
      <c r="X319" s="47">
        <v>27700</v>
      </c>
      <c r="Y319" s="47">
        <f t="shared" si="37"/>
        <v>-2.5601883731500024E-3</v>
      </c>
    </row>
    <row r="320" spans="1:25">
      <c r="A320" s="89"/>
      <c r="B320" s="89"/>
      <c r="C320" s="89"/>
      <c r="D320" s="89"/>
      <c r="E320" s="89"/>
      <c r="F320" s="89"/>
      <c r="X320" s="47">
        <v>27800</v>
      </c>
      <c r="Y320" s="47">
        <f t="shared" si="37"/>
        <v>-2.8639164632538439E-3</v>
      </c>
    </row>
    <row r="321" spans="1:25">
      <c r="A321" s="89"/>
      <c r="B321" s="89"/>
      <c r="C321" s="89"/>
      <c r="D321" s="89"/>
      <c r="E321" s="89"/>
      <c r="F321" s="89"/>
      <c r="X321" s="47">
        <v>27900</v>
      </c>
      <c r="Y321" s="47">
        <f t="shared" si="37"/>
        <v>-3.157808155000252E-3</v>
      </c>
    </row>
    <row r="322" spans="1:25">
      <c r="A322" s="89"/>
      <c r="B322" s="89"/>
      <c r="C322" s="89"/>
      <c r="D322" s="89"/>
      <c r="E322" s="89"/>
      <c r="F322" s="89"/>
      <c r="X322" s="47">
        <v>28000</v>
      </c>
      <c r="Y322" s="47">
        <f t="shared" si="37"/>
        <v>-3.4408540489213831E-3</v>
      </c>
    </row>
    <row r="323" spans="1:25">
      <c r="A323" s="89"/>
      <c r="B323" s="89"/>
      <c r="C323" s="89"/>
      <c r="D323" s="89"/>
      <c r="E323" s="89"/>
      <c r="F323" s="89"/>
      <c r="X323" s="47">
        <v>28100</v>
      </c>
      <c r="Y323" s="47">
        <f t="shared" ref="Y323:Y386" si="38">S$4*SIN(2*PI()/S$5*(X323-S$6))+S$7*X323</f>
        <v>-3.7120819964920381E-3</v>
      </c>
    </row>
    <row r="324" spans="1:25">
      <c r="A324" s="89"/>
      <c r="B324" s="89"/>
      <c r="C324" s="89"/>
      <c r="D324" s="89"/>
      <c r="E324" s="89"/>
      <c r="F324" s="89"/>
      <c r="X324" s="47">
        <v>28200</v>
      </c>
      <c r="Y324" s="47">
        <f t="shared" si="38"/>
        <v>-3.9705604390678903E-3</v>
      </c>
    </row>
    <row r="325" spans="1:25">
      <c r="A325" s="89"/>
      <c r="B325" s="89"/>
      <c r="C325" s="89"/>
      <c r="D325" s="89"/>
      <c r="E325" s="89"/>
      <c r="F325" s="89"/>
      <c r="X325" s="47">
        <v>28300</v>
      </c>
      <c r="Y325" s="47">
        <f t="shared" si="38"/>
        <v>-4.2154016074138368E-3</v>
      </c>
    </row>
    <row r="326" spans="1:25">
      <c r="A326" s="89"/>
      <c r="B326" s="89"/>
      <c r="C326" s="89"/>
      <c r="D326" s="89"/>
      <c r="E326" s="89"/>
      <c r="F326" s="89"/>
      <c r="X326" s="47">
        <v>28400</v>
      </c>
      <c r="Y326" s="47">
        <f t="shared" si="38"/>
        <v>-4.4457645708333802E-3</v>
      </c>
    </row>
    <row r="327" spans="1:25">
      <c r="A327" s="89"/>
      <c r="B327" s="89"/>
      <c r="C327" s="89"/>
      <c r="D327" s="89"/>
      <c r="E327" s="89"/>
      <c r="F327" s="89"/>
      <c r="X327" s="47">
        <v>28500</v>
      </c>
      <c r="Y327" s="47">
        <f t="shared" si="38"/>
        <v>-4.6608581254265228E-3</v>
      </c>
    </row>
    <row r="328" spans="1:25">
      <c r="X328" s="47">
        <v>28600</v>
      </c>
      <c r="Y328" s="47">
        <f t="shared" si="38"/>
        <v>-4.8599435115561605E-3</v>
      </c>
    </row>
    <row r="329" spans="1:25">
      <c r="X329" s="47">
        <v>28700</v>
      </c>
      <c r="Y329" s="47">
        <f t="shared" si="38"/>
        <v>-5.042336951189573E-3</v>
      </c>
    </row>
    <row r="330" spans="1:25">
      <c r="X330" s="47">
        <v>28800</v>
      </c>
      <c r="Y330" s="47">
        <f t="shared" si="38"/>
        <v>-5.2074119964002812E-3</v>
      </c>
    </row>
    <row r="331" spans="1:25">
      <c r="X331" s="47">
        <v>28900</v>
      </c>
      <c r="Y331" s="47">
        <f t="shared" si="38"/>
        <v>-5.3546016809640964E-3</v>
      </c>
    </row>
    <row r="332" spans="1:25">
      <c r="X332" s="47">
        <v>29000</v>
      </c>
      <c r="Y332" s="47">
        <f t="shared" si="38"/>
        <v>-5.483400467659506E-3</v>
      </c>
    </row>
    <row r="333" spans="1:25">
      <c r="X333" s="47">
        <v>29100</v>
      </c>
      <c r="Y333" s="47">
        <f t="shared" si="38"/>
        <v>-5.5933659845842061E-3</v>
      </c>
    </row>
    <row r="334" spans="1:25">
      <c r="X334" s="47">
        <v>29200</v>
      </c>
      <c r="Y334" s="47">
        <f t="shared" si="38"/>
        <v>-5.684120544524226E-3</v>
      </c>
    </row>
    <row r="335" spans="1:25">
      <c r="X335" s="47">
        <v>29300</v>
      </c>
      <c r="Y335" s="47">
        <f t="shared" si="38"/>
        <v>-5.7553524421572293E-3</v>
      </c>
    </row>
    <row r="336" spans="1:25">
      <c r="X336" s="47">
        <v>29400</v>
      </c>
      <c r="Y336" s="47">
        <f t="shared" si="38"/>
        <v>-5.8068170246346204E-3</v>
      </c>
    </row>
    <row r="337" spans="24:25">
      <c r="X337" s="47">
        <v>29500</v>
      </c>
      <c r="Y337" s="47">
        <f t="shared" si="38"/>
        <v>-5.8383375318654387E-3</v>
      </c>
    </row>
    <row r="338" spans="24:25">
      <c r="X338" s="47">
        <v>29600</v>
      </c>
      <c r="Y338" s="47">
        <f t="shared" si="38"/>
        <v>-5.8498057036160045E-3</v>
      </c>
    </row>
    <row r="339" spans="24:25">
      <c r="X339" s="47">
        <v>29700</v>
      </c>
      <c r="Y339" s="47">
        <f t="shared" si="38"/>
        <v>-5.8411821513401734E-3</v>
      </c>
    </row>
    <row r="340" spans="24:25">
      <c r="X340" s="47">
        <v>29800</v>
      </c>
      <c r="Y340" s="47">
        <f t="shared" si="38"/>
        <v>-5.8124964934631084E-3</v>
      </c>
    </row>
    <row r="341" spans="24:25">
      <c r="X341" s="47">
        <v>29900</v>
      </c>
      <c r="Y341" s="47">
        <f t="shared" si="38"/>
        <v>-5.7638472536539328E-3</v>
      </c>
    </row>
    <row r="342" spans="24:25">
      <c r="X342" s="47">
        <v>30000</v>
      </c>
      <c r="Y342" s="47">
        <f t="shared" si="38"/>
        <v>-5.6954015224366513E-3</v>
      </c>
    </row>
    <row r="343" spans="24:25">
      <c r="X343" s="47">
        <v>30100</v>
      </c>
      <c r="Y343" s="47">
        <f t="shared" si="38"/>
        <v>-5.6073943833015666E-3</v>
      </c>
    </row>
    <row r="344" spans="24:25">
      <c r="X344" s="47">
        <v>30200</v>
      </c>
      <c r="Y344" s="47">
        <f t="shared" si="38"/>
        <v>-5.5001281052882755E-3</v>
      </c>
    </row>
    <row r="345" spans="24:25">
      <c r="X345" s="47">
        <v>30300</v>
      </c>
      <c r="Y345" s="47">
        <f t="shared" si="38"/>
        <v>-5.3739711048133862E-3</v>
      </c>
    </row>
    <row r="346" spans="24:25">
      <c r="X346" s="47">
        <v>30400</v>
      </c>
      <c r="Y346" s="47">
        <f t="shared" si="38"/>
        <v>-5.229356680308668E-3</v>
      </c>
    </row>
    <row r="347" spans="24:25">
      <c r="X347" s="47">
        <v>30500</v>
      </c>
      <c r="Y347" s="47">
        <f t="shared" si="38"/>
        <v>-5.0667815240156436E-3</v>
      </c>
    </row>
    <row r="348" spans="24:25">
      <c r="X348" s="47">
        <v>30600</v>
      </c>
      <c r="Y348" s="47">
        <f t="shared" si="38"/>
        <v>-4.8868040160479891E-3</v>
      </c>
    </row>
    <row r="349" spans="24:25">
      <c r="X349" s="47">
        <v>30700</v>
      </c>
      <c r="Y349" s="47">
        <f t="shared" si="38"/>
        <v>-4.6900423065809882E-3</v>
      </c>
    </row>
    <row r="350" spans="24:25">
      <c r="X350" s="47">
        <v>30800</v>
      </c>
      <c r="Y350" s="47">
        <f t="shared" si="38"/>
        <v>-4.4771721927548969E-3</v>
      </c>
    </row>
    <row r="351" spans="24:25">
      <c r="X351" s="47">
        <v>30900</v>
      </c>
      <c r="Y351" s="47">
        <f t="shared" si="38"/>
        <v>-4.2489247975842498E-3</v>
      </c>
    </row>
    <row r="352" spans="24:25">
      <c r="X352" s="47">
        <v>31000</v>
      </c>
      <c r="Y352" s="47">
        <f t="shared" si="38"/>
        <v>-4.0060840588450781E-3</v>
      </c>
    </row>
    <row r="353" spans="24:25">
      <c r="X353" s="47">
        <v>31100</v>
      </c>
      <c r="Y353" s="47">
        <f t="shared" si="38"/>
        <v>-3.7494840365647265E-3</v>
      </c>
    </row>
    <row r="354" spans="24:25">
      <c r="X354" s="47">
        <v>31200</v>
      </c>
      <c r="Y354" s="47">
        <f t="shared" si="38"/>
        <v>-3.4800060483619216E-3</v>
      </c>
    </row>
    <row r="355" spans="24:25">
      <c r="X355" s="47">
        <v>31300</v>
      </c>
      <c r="Y355" s="47">
        <f t="shared" si="38"/>
        <v>-3.1985756424761556E-3</v>
      </c>
    </row>
    <row r="356" spans="24:25">
      <c r="X356" s="47">
        <v>31400</v>
      </c>
      <c r="Y356" s="47">
        <f t="shared" si="38"/>
        <v>-2.9061594188825525E-3</v>
      </c>
    </row>
    <row r="357" spans="24:25">
      <c r="X357" s="47">
        <v>31500</v>
      </c>
      <c r="Y357" s="47">
        <f t="shared" si="38"/>
        <v>-2.6037617094107415E-3</v>
      </c>
    </row>
    <row r="358" spans="24:25">
      <c r="X358" s="47">
        <v>31600</v>
      </c>
      <c r="Y358" s="47">
        <f t="shared" si="38"/>
        <v>-2.2924211282699374E-3</v>
      </c>
    </row>
    <row r="359" spans="24:25">
      <c r="X359" s="47">
        <v>31700</v>
      </c>
      <c r="Y359" s="47">
        <f t="shared" si="38"/>
        <v>-1.9732070048278888E-3</v>
      </c>
    </row>
    <row r="360" spans="24:25">
      <c r="X360" s="47">
        <v>31800</v>
      </c>
      <c r="Y360" s="47">
        <f t="shared" si="38"/>
        <v>-1.6472157108956391E-3</v>
      </c>
    </row>
    <row r="361" spans="24:25">
      <c r="X361" s="47">
        <v>31900</v>
      </c>
      <c r="Y361" s="47">
        <f t="shared" si="38"/>
        <v>-1.3155668951323988E-3</v>
      </c>
    </row>
    <row r="362" spans="24:25">
      <c r="X362" s="47">
        <v>32000</v>
      </c>
      <c r="Y362" s="47">
        <f t="shared" si="38"/>
        <v>-9.7939963750382831E-4</v>
      </c>
    </row>
    <row r="363" spans="24:25">
      <c r="X363" s="47">
        <v>32100</v>
      </c>
      <c r="Y363" s="47">
        <f t="shared" si="38"/>
        <v>-6.3986853700161899E-4</v>
      </c>
    </row>
    <row r="364" spans="24:25">
      <c r="X364" s="47">
        <v>32200</v>
      </c>
      <c r="Y364" s="47">
        <f t="shared" si="38"/>
        <v>-2.9813974606147529E-4</v>
      </c>
    </row>
    <row r="365" spans="24:25">
      <c r="X365" s="47">
        <v>32300</v>
      </c>
      <c r="Y365" s="47">
        <f t="shared" si="38"/>
        <v>4.4613034700324341E-5</v>
      </c>
    </row>
    <row r="366" spans="24:25">
      <c r="X366" s="47">
        <v>32400</v>
      </c>
      <c r="Y366" s="47">
        <f t="shared" si="38"/>
        <v>3.8721258767532329E-4</v>
      </c>
    </row>
    <row r="367" spans="24:25">
      <c r="X367" s="47">
        <v>32500</v>
      </c>
      <c r="Y367" s="47">
        <f t="shared" si="38"/>
        <v>7.2848222153073323E-4</v>
      </c>
    </row>
    <row r="368" spans="24:25">
      <c r="X368" s="47">
        <v>32600</v>
      </c>
      <c r="Y368" s="47">
        <f t="shared" si="38"/>
        <v>1.0672498126697357E-3</v>
      </c>
    </row>
    <row r="369" spans="24:25">
      <c r="X369" s="47">
        <v>32700</v>
      </c>
      <c r="Y369" s="47">
        <f t="shared" si="38"/>
        <v>1.4023518310034514E-3</v>
      </c>
    </row>
    <row r="370" spans="24:25">
      <c r="X370" s="47">
        <v>32800</v>
      </c>
      <c r="Y370" s="47">
        <f t="shared" si="38"/>
        <v>1.7326373362076767E-3</v>
      </c>
    </row>
    <row r="371" spans="24:25">
      <c r="X371" s="47">
        <v>32900</v>
      </c>
      <c r="Y371" s="47">
        <f t="shared" si="38"/>
        <v>2.0569719307388522E-3</v>
      </c>
    </row>
    <row r="372" spans="24:25">
      <c r="X372" s="47">
        <v>33000</v>
      </c>
      <c r="Y372" s="47">
        <f t="shared" si="38"/>
        <v>2.3742416560322498E-3</v>
      </c>
    </row>
    <row r="373" spans="24:25">
      <c r="X373" s="47">
        <v>33100</v>
      </c>
      <c r="Y373" s="47">
        <f t="shared" si="38"/>
        <v>2.6833568185005117E-3</v>
      </c>
    </row>
    <row r="374" spans="24:25">
      <c r="X374" s="47">
        <v>33200</v>
      </c>
      <c r="Y374" s="47">
        <f t="shared" si="38"/>
        <v>2.9832557321917692E-3</v>
      </c>
    </row>
    <row r="375" spans="24:25">
      <c r="X375" s="47">
        <v>33300</v>
      </c>
      <c r="Y375" s="47">
        <f t="shared" si="38"/>
        <v>3.2729083652528312E-3</v>
      </c>
    </row>
    <row r="376" spans="24:25">
      <c r="X376" s="47">
        <v>33400</v>
      </c>
      <c r="Y376" s="47">
        <f t="shared" si="38"/>
        <v>3.5513198776733054E-3</v>
      </c>
    </row>
    <row r="377" spans="24:25">
      <c r="X377" s="47">
        <v>33500</v>
      </c>
      <c r="Y377" s="47">
        <f t="shared" si="38"/>
        <v>3.8175340381599249E-3</v>
      </c>
    </row>
    <row r="378" spans="24:25">
      <c r="X378" s="47">
        <v>33600</v>
      </c>
      <c r="Y378" s="47">
        <f t="shared" si="38"/>
        <v>4.0706365084055042E-3</v>
      </c>
    </row>
    <row r="379" spans="24:25">
      <c r="X379" s="47">
        <v>33700</v>
      </c>
      <c r="Y379" s="47">
        <f t="shared" si="38"/>
        <v>4.3097579834723695E-3</v>
      </c>
    </row>
    <row r="380" spans="24:25">
      <c r="X380" s="47">
        <v>33800</v>
      </c>
      <c r="Y380" s="47">
        <f t="shared" si="38"/>
        <v>4.5340771775043342E-3</v>
      </c>
    </row>
    <row r="381" spans="24:25">
      <c r="X381" s="47">
        <v>33900</v>
      </c>
      <c r="Y381" s="47">
        <f t="shared" si="38"/>
        <v>4.7428236445124783E-3</v>
      </c>
    </row>
    <row r="382" spans="24:25">
      <c r="X382" s="47">
        <v>34000</v>
      </c>
      <c r="Y382" s="47">
        <f t="shared" si="38"/>
        <v>4.9352804245464867E-3</v>
      </c>
    </row>
    <row r="383" spans="24:25">
      <c r="X383" s="47">
        <v>34100</v>
      </c>
      <c r="Y383" s="47">
        <f t="shared" si="38"/>
        <v>5.1107865061630108E-3</v>
      </c>
    </row>
    <row r="384" spans="24:25">
      <c r="X384" s="47">
        <v>34200</v>
      </c>
      <c r="Y384" s="47">
        <f t="shared" si="38"/>
        <v>5.2687390967334673E-3</v>
      </c>
    </row>
    <row r="385" spans="24:25">
      <c r="X385" s="47">
        <v>34300</v>
      </c>
      <c r="Y385" s="47">
        <f t="shared" si="38"/>
        <v>5.4085956927936744E-3</v>
      </c>
    </row>
    <row r="386" spans="24:25">
      <c r="X386" s="47">
        <v>34400</v>
      </c>
      <c r="Y386" s="47">
        <f t="shared" si="38"/>
        <v>5.5298759433245245E-3</v>
      </c>
    </row>
    <row r="387" spans="24:25">
      <c r="X387" s="47">
        <v>34500</v>
      </c>
      <c r="Y387" s="47">
        <f t="shared" ref="Y387:Y450" si="39">S$4*SIN(2*PI()/S$5*(X387-S$6))+S$7*X387</f>
        <v>5.6321632995640627E-3</v>
      </c>
    </row>
    <row r="388" spans="24:25">
      <c r="X388" s="47">
        <v>34600</v>
      </c>
      <c r="Y388" s="47">
        <f t="shared" si="39"/>
        <v>5.7151064456845372E-3</v>
      </c>
    </row>
    <row r="389" spans="24:25">
      <c r="X389" s="47">
        <v>34700</v>
      </c>
      <c r="Y389" s="47">
        <f t="shared" si="39"/>
        <v>5.7784205054206214E-3</v>
      </c>
    </row>
    <row r="390" spans="24:25">
      <c r="X390" s="47">
        <v>34800</v>
      </c>
      <c r="Y390" s="47">
        <f t="shared" si="39"/>
        <v>5.8218880205045259E-3</v>
      </c>
    </row>
    <row r="391" spans="24:25">
      <c r="X391" s="47">
        <v>34900</v>
      </c>
      <c r="Y391" s="47">
        <f t="shared" si="39"/>
        <v>5.8453596975474743E-3</v>
      </c>
    </row>
    <row r="392" spans="24:25">
      <c r="X392" s="47">
        <v>35000</v>
      </c>
      <c r="Y392" s="47">
        <f t="shared" si="39"/>
        <v>5.8487549208022993E-3</v>
      </c>
    </row>
    <row r="393" spans="24:25">
      <c r="X393" s="47">
        <v>35100</v>
      </c>
      <c r="Y393" s="47">
        <f t="shared" si="39"/>
        <v>5.8320620290460276E-3</v>
      </c>
    </row>
    <row r="394" spans="24:25">
      <c r="X394" s="47">
        <v>35200</v>
      </c>
      <c r="Y394" s="47">
        <f t="shared" si="39"/>
        <v>5.7953383556314884E-3</v>
      </c>
    </row>
    <row r="395" spans="24:25">
      <c r="X395" s="47">
        <v>35300</v>
      </c>
      <c r="Y395" s="47">
        <f t="shared" si="39"/>
        <v>5.7387100315703524E-3</v>
      </c>
    </row>
    <row r="396" spans="24:25">
      <c r="X396" s="47">
        <v>35400</v>
      </c>
      <c r="Y396" s="47">
        <f t="shared" si="39"/>
        <v>5.6623715523239663E-3</v>
      </c>
    </row>
    <row r="397" spans="24:25">
      <c r="X397" s="47">
        <v>35500</v>
      </c>
      <c r="Y397" s="47">
        <f t="shared" si="39"/>
        <v>5.566585109789861E-3</v>
      </c>
    </row>
    <row r="398" spans="24:25">
      <c r="X398" s="47">
        <v>35600</v>
      </c>
      <c r="Y398" s="47">
        <f t="shared" si="39"/>
        <v>5.4516796917782936E-3</v>
      </c>
    </row>
    <row r="399" spans="24:25">
      <c r="X399" s="47">
        <v>35700</v>
      </c>
      <c r="Y399" s="47">
        <f t="shared" si="39"/>
        <v>5.3180499520717643E-3</v>
      </c>
    </row>
    <row r="400" spans="24:25">
      <c r="X400" s="47">
        <v>35800</v>
      </c>
      <c r="Y400" s="47">
        <f t="shared" si="39"/>
        <v>5.1661548549483951E-3</v>
      </c>
    </row>
    <row r="401" spans="24:25">
      <c r="X401" s="47">
        <v>35900</v>
      </c>
      <c r="Y401" s="47">
        <f t="shared" si="39"/>
        <v>4.9965160988246762E-3</v>
      </c>
    </row>
    <row r="402" spans="24:25">
      <c r="X402" s="47">
        <v>36000</v>
      </c>
      <c r="Y402" s="47">
        <f t="shared" si="39"/>
        <v>4.8097163244317552E-3</v>
      </c>
    </row>
    <row r="403" spans="24:25">
      <c r="X403" s="47">
        <v>36100</v>
      </c>
      <c r="Y403" s="47">
        <f t="shared" si="39"/>
        <v>4.6063971136794338E-3</v>
      </c>
    </row>
    <row r="404" spans="24:25">
      <c r="X404" s="47">
        <v>36200</v>
      </c>
      <c r="Y404" s="47">
        <f t="shared" si="39"/>
        <v>4.3872567860809867E-3</v>
      </c>
    </row>
    <row r="405" spans="24:25">
      <c r="X405" s="47">
        <v>36300</v>
      </c>
      <c r="Y405" s="47">
        <f t="shared" si="39"/>
        <v>4.153048000307186E-3</v>
      </c>
    </row>
    <row r="406" spans="24:25">
      <c r="X406" s="47">
        <v>36400</v>
      </c>
      <c r="Y406" s="47">
        <f t="shared" si="39"/>
        <v>3.9045751691072321E-3</v>
      </c>
    </row>
    <row r="407" spans="24:25">
      <c r="X407" s="47">
        <v>36500</v>
      </c>
      <c r="Y407" s="47">
        <f t="shared" si="39"/>
        <v>3.6426916964752841E-3</v>
      </c>
    </row>
    <row r="408" spans="24:25">
      <c r="X408" s="47">
        <v>36600</v>
      </c>
      <c r="Y408" s="47">
        <f t="shared" si="39"/>
        <v>3.368297046551825E-3</v>
      </c>
    </row>
    <row r="409" spans="24:25">
      <c r="X409" s="47">
        <v>36700</v>
      </c>
      <c r="Y409" s="47">
        <f t="shared" si="39"/>
        <v>3.0823336543269906E-3</v>
      </c>
    </row>
    <row r="410" spans="24:25">
      <c r="X410" s="47">
        <v>36800</v>
      </c>
      <c r="Y410" s="47">
        <f t="shared" si="39"/>
        <v>2.7857836887563558E-3</v>
      </c>
    </row>
    <row r="411" spans="24:25">
      <c r="X411" s="47">
        <v>36900</v>
      </c>
      <c r="Y411" s="47">
        <f t="shared" si="39"/>
        <v>2.4796656794065682E-3</v>
      </c>
    </row>
    <row r="412" spans="24:25">
      <c r="X412" s="47">
        <v>37000</v>
      </c>
      <c r="Y412" s="47">
        <f t="shared" si="39"/>
        <v>2.1650310182169479E-3</v>
      </c>
    </row>
    <row r="413" spans="24:25">
      <c r="X413" s="47">
        <v>37100</v>
      </c>
      <c r="Y413" s="47">
        <f t="shared" si="39"/>
        <v>1.8429603483920802E-3</v>
      </c>
    </row>
    <row r="414" spans="24:25">
      <c r="X414" s="47">
        <v>37200</v>
      </c>
      <c r="Y414" s="47">
        <f t="shared" si="39"/>
        <v>1.5145598528281121E-3</v>
      </c>
    </row>
    <row r="415" spans="24:25">
      <c r="X415" s="47">
        <v>37300</v>
      </c>
      <c r="Y415" s="47">
        <f t="shared" si="39"/>
        <v>1.1809574548204997E-3</v>
      </c>
    </row>
    <row r="416" spans="24:25">
      <c r="X416" s="47">
        <v>37400</v>
      </c>
      <c r="Y416" s="47">
        <f t="shared" si="39"/>
        <v>8.4329894410225441E-4</v>
      </c>
    </row>
    <row r="417" spans="24:25">
      <c r="X417" s="47">
        <v>37500</v>
      </c>
      <c r="Y417" s="47">
        <f t="shared" si="39"/>
        <v>5.0274404151817633E-4</v>
      </c>
    </row>
    <row r="418" spans="24:25">
      <c r="X418" s="47">
        <v>37600</v>
      </c>
      <c r="Y418" s="47">
        <f t="shared" si="39"/>
        <v>1.6046241585133752E-4</v>
      </c>
    </row>
    <row r="419" spans="24:25">
      <c r="X419" s="47">
        <v>37700</v>
      </c>
      <c r="Y419" s="47">
        <f t="shared" si="39"/>
        <v>-1.8237033351759297E-4</v>
      </c>
    </row>
    <row r="420" spans="24:25">
      <c r="X420" s="47">
        <v>37800</v>
      </c>
      <c r="Y420" s="47">
        <f t="shared" si="39"/>
        <v>-5.2457671432023546E-4</v>
      </c>
    </row>
    <row r="421" spans="24:25">
      <c r="X421" s="47">
        <v>37900</v>
      </c>
      <c r="Y421" s="47">
        <f t="shared" si="39"/>
        <v>-8.6498138561169147E-4</v>
      </c>
    </row>
    <row r="422" spans="24:25">
      <c r="X422" s="47">
        <v>38000</v>
      </c>
      <c r="Y422" s="47">
        <f t="shared" si="39"/>
        <v>-1.2024151945928085E-3</v>
      </c>
    </row>
    <row r="423" spans="24:25">
      <c r="X423" s="47">
        <v>38100</v>
      </c>
      <c r="Y423" s="47">
        <f t="shared" si="39"/>
        <v>-1.5357191921786556E-3</v>
      </c>
    </row>
    <row r="424" spans="24:25">
      <c r="X424" s="47">
        <v>38200</v>
      </c>
      <c r="Y424" s="47">
        <f t="shared" si="39"/>
        <v>-1.8637486135213599E-3</v>
      </c>
    </row>
    <row r="425" spans="24:25">
      <c r="X425" s="47">
        <v>38300</v>
      </c>
      <c r="Y425" s="47">
        <f t="shared" si="39"/>
        <v>-2.1853768098158022E-3</v>
      </c>
    </row>
    <row r="426" spans="24:25">
      <c r="X426" s="47">
        <v>38400</v>
      </c>
      <c r="Y426" s="47">
        <f t="shared" si="39"/>
        <v>-2.4994991178840138E-3</v>
      </c>
    </row>
    <row r="427" spans="24:25">
      <c r="X427" s="47">
        <v>38500</v>
      </c>
      <c r="Y427" s="47">
        <f t="shared" si="39"/>
        <v>-2.8050366542478069E-3</v>
      </c>
    </row>
    <row r="428" spans="24:25">
      <c r="X428" s="47">
        <v>38600</v>
      </c>
      <c r="Y428" s="47">
        <f t="shared" si="39"/>
        <v>-3.1009400206585295E-3</v>
      </c>
    </row>
    <row r="429" spans="24:25">
      <c r="X429" s="47">
        <v>38700</v>
      </c>
      <c r="Y429" s="47">
        <f t="shared" si="39"/>
        <v>-3.3861929083569475E-3</v>
      </c>
    </row>
    <row r="430" spans="24:25">
      <c r="X430" s="47">
        <v>38800</v>
      </c>
      <c r="Y430" s="47">
        <f t="shared" si="39"/>
        <v>-3.6598155886840835E-3</v>
      </c>
    </row>
    <row r="431" spans="24:25">
      <c r="X431" s="47">
        <v>38900</v>
      </c>
      <c r="Y431" s="47">
        <f t="shared" si="39"/>
        <v>-3.9208682780540859E-3</v>
      </c>
    </row>
    <row r="432" spans="24:25">
      <c r="X432" s="47">
        <v>39000</v>
      </c>
      <c r="Y432" s="47">
        <f t="shared" si="39"/>
        <v>-4.1684543657320309E-3</v>
      </c>
    </row>
    <row r="433" spans="24:25">
      <c r="X433" s="47">
        <v>39100</v>
      </c>
      <c r="Y433" s="47">
        <f t="shared" si="39"/>
        <v>-4.401723493330234E-3</v>
      </c>
    </row>
    <row r="434" spans="24:25">
      <c r="X434" s="47">
        <v>39200</v>
      </c>
      <c r="Y434" s="47">
        <f t="shared" si="39"/>
        <v>-4.6198744754464699E-3</v>
      </c>
    </row>
    <row r="435" spans="24:25">
      <c r="X435" s="47">
        <v>39300</v>
      </c>
      <c r="Y435" s="47">
        <f t="shared" si="39"/>
        <v>-4.822158051412808E-3</v>
      </c>
    </row>
    <row r="436" spans="24:25">
      <c r="X436" s="47">
        <v>39400</v>
      </c>
      <c r="Y436" s="47">
        <f t="shared" si="39"/>
        <v>-5.007879458703908E-3</v>
      </c>
    </row>
    <row r="437" spans="24:25">
      <c r="X437" s="47">
        <v>39500</v>
      </c>
      <c r="Y437" s="47">
        <f t="shared" si="39"/>
        <v>-5.1764008191661796E-3</v>
      </c>
    </row>
    <row r="438" spans="24:25">
      <c r="X438" s="47">
        <v>39600</v>
      </c>
      <c r="Y438" s="47">
        <f t="shared" si="39"/>
        <v>-5.3271433298720527E-3</v>
      </c>
    </row>
    <row r="439" spans="24:25">
      <c r="X439" s="47">
        <v>39700</v>
      </c>
      <c r="Y439" s="47">
        <f t="shared" si="39"/>
        <v>-5.4595892510746731E-3</v>
      </c>
    </row>
    <row r="440" spans="24:25">
      <c r="X440" s="47">
        <v>39800</v>
      </c>
      <c r="Y440" s="47">
        <f t="shared" si="39"/>
        <v>-5.5732836844351813E-3</v>
      </c>
    </row>
    <row r="441" spans="24:25">
      <c r="X441" s="47">
        <v>39900</v>
      </c>
      <c r="Y441" s="47">
        <f t="shared" si="39"/>
        <v>-5.6678361354150974E-3</v>
      </c>
    </row>
    <row r="442" spans="24:25">
      <c r="X442" s="47">
        <v>40000</v>
      </c>
      <c r="Y442" s="47">
        <f t="shared" si="39"/>
        <v>-5.7429218544676258E-3</v>
      </c>
    </row>
    <row r="443" spans="24:25">
      <c r="X443" s="47">
        <v>40100</v>
      </c>
      <c r="Y443" s="47">
        <f t="shared" si="39"/>
        <v>-5.798282952421404E-3</v>
      </c>
    </row>
    <row r="444" spans="24:25">
      <c r="X444" s="47">
        <v>40200</v>
      </c>
      <c r="Y444" s="47">
        <f t="shared" si="39"/>
        <v>-5.8337292862258349E-3</v>
      </c>
    </row>
    <row r="445" spans="24:25">
      <c r="X445" s="47">
        <v>40300</v>
      </c>
      <c r="Y445" s="47">
        <f t="shared" si="39"/>
        <v>-5.8491391120158009E-3</v>
      </c>
    </row>
    <row r="446" spans="24:25">
      <c r="X446" s="47">
        <v>40400</v>
      </c>
      <c r="Y446" s="47">
        <f t="shared" si="39"/>
        <v>-5.8444595032527552E-3</v>
      </c>
    </row>
    <row r="447" spans="24:25">
      <c r="X447" s="47">
        <v>40500</v>
      </c>
      <c r="Y447" s="47">
        <f t="shared" si="39"/>
        <v>-5.8197065325060427E-3</v>
      </c>
    </row>
    <row r="448" spans="24:25">
      <c r="X448" s="47">
        <v>40600</v>
      </c>
      <c r="Y448" s="47">
        <f t="shared" si="39"/>
        <v>-5.7749652162501003E-3</v>
      </c>
    </row>
    <row r="449" spans="24:25">
      <c r="X449" s="47">
        <v>40700</v>
      </c>
      <c r="Y449" s="47">
        <f t="shared" si="39"/>
        <v>-5.7103892228671516E-3</v>
      </c>
    </row>
    <row r="450" spans="24:25">
      <c r="X450" s="47">
        <v>40800</v>
      </c>
      <c r="Y450" s="47">
        <f t="shared" si="39"/>
        <v>-5.6262003448582674E-3</v>
      </c>
    </row>
    <row r="451" spans="24:25">
      <c r="X451" s="47">
        <v>40900</v>
      </c>
      <c r="Y451" s="47">
        <f t="shared" ref="Y451:Y474" si="40">S$4*SIN(2*PI()/S$5*(X451-S$6))+S$7*X451</f>
        <v>-5.5226877370755474E-3</v>
      </c>
    </row>
    <row r="452" spans="24:25">
      <c r="X452" s="47">
        <v>41000</v>
      </c>
      <c r="Y452" s="47">
        <f t="shared" si="40"/>
        <v>-5.400206923591791E-3</v>
      </c>
    </row>
    <row r="453" spans="24:25">
      <c r="X453" s="47">
        <v>41100</v>
      </c>
      <c r="Y453" s="47">
        <f t="shared" si="40"/>
        <v>-5.2591785766186424E-3</v>
      </c>
    </row>
    <row r="454" spans="24:25">
      <c r="X454" s="47">
        <v>41200</v>
      </c>
      <c r="Y454" s="47">
        <f t="shared" si="40"/>
        <v>-5.1000870716671632E-3</v>
      </c>
    </row>
    <row r="455" spans="24:25">
      <c r="X455" s="47">
        <v>41300</v>
      </c>
      <c r="Y455" s="47">
        <f t="shared" si="40"/>
        <v>-4.9234788239132339E-3</v>
      </c>
    </row>
    <row r="456" spans="24:25">
      <c r="X456" s="47">
        <v>41400</v>
      </c>
      <c r="Y456" s="47">
        <f t="shared" si="40"/>
        <v>-4.7299604114817463E-3</v>
      </c>
    </row>
    <row r="457" spans="24:25">
      <c r="X457" s="47">
        <v>41500</v>
      </c>
      <c r="Y457" s="47">
        <f t="shared" si="40"/>
        <v>-4.5201964920952948E-3</v>
      </c>
    </row>
    <row r="458" spans="24:25">
      <c r="X458" s="47">
        <v>41600</v>
      </c>
      <c r="Y458" s="47">
        <f t="shared" si="40"/>
        <v>-4.2949075202428902E-3</v>
      </c>
    </row>
    <row r="459" spans="24:25">
      <c r="X459" s="47">
        <v>41700</v>
      </c>
      <c r="Y459" s="47">
        <f t="shared" si="40"/>
        <v>-4.0548672727092651E-3</v>
      </c>
    </row>
    <row r="460" spans="24:25">
      <c r="X460" s="47">
        <v>41800</v>
      </c>
      <c r="Y460" s="47">
        <f t="shared" si="40"/>
        <v>-3.8009001909635929E-3</v>
      </c>
    </row>
    <row r="461" spans="24:25">
      <c r="X461" s="47">
        <v>41900</v>
      </c>
      <c r="Y461" s="47">
        <f t="shared" si="40"/>
        <v>-3.5338785495354482E-3</v>
      </c>
    </row>
    <row r="462" spans="24:25">
      <c r="X462" s="47">
        <v>42000</v>
      </c>
      <c r="Y462" s="47">
        <f t="shared" si="40"/>
        <v>-3.2547194601034867E-3</v>
      </c>
    </row>
    <row r="463" spans="24:25">
      <c r="X463" s="47">
        <v>42100</v>
      </c>
      <c r="Y463" s="47">
        <f t="shared" si="40"/>
        <v>-2.9643817215865946E-3</v>
      </c>
    </row>
    <row r="464" spans="24:25">
      <c r="X464" s="47">
        <v>42200</v>
      </c>
      <c r="Y464" s="47">
        <f t="shared" si="40"/>
        <v>-2.6638625270561812E-3</v>
      </c>
    </row>
    <row r="465" spans="24:25">
      <c r="X465" s="47">
        <v>42300</v>
      </c>
      <c r="Y465" s="47">
        <f t="shared" si="40"/>
        <v>-2.35419403878003E-3</v>
      </c>
    </row>
    <row r="466" spans="24:25">
      <c r="X466" s="47">
        <v>42400</v>
      </c>
      <c r="Y466" s="47">
        <f t="shared" si="40"/>
        <v>-2.0364398431610654E-3</v>
      </c>
    </row>
    <row r="467" spans="24:25">
      <c r="X467" s="47">
        <v>42500</v>
      </c>
      <c r="Y467" s="47">
        <f t="shared" si="40"/>
        <v>-1.7116912977468827E-3</v>
      </c>
    </row>
    <row r="468" spans="24:25">
      <c r="X468" s="47">
        <v>42600</v>
      </c>
      <c r="Y468" s="47">
        <f t="shared" si="40"/>
        <v>-1.3810637828565728E-3</v>
      </c>
    </row>
    <row r="469" spans="24:25">
      <c r="X469" s="47">
        <v>42700</v>
      </c>
      <c r="Y469" s="47">
        <f t="shared" si="40"/>
        <v>-1.0456928706991126E-3</v>
      </c>
    </row>
    <row r="470" spans="24:25">
      <c r="X470" s="47">
        <v>42800</v>
      </c>
      <c r="Y470" s="47">
        <f t="shared" si="40"/>
        <v>-7.067304251405568E-4</v>
      </c>
    </row>
    <row r="471" spans="24:25">
      <c r="X471" s="47">
        <v>42900</v>
      </c>
      <c r="Y471" s="47">
        <f t="shared" si="40"/>
        <v>-3.6534064551615227E-4</v>
      </c>
    </row>
    <row r="472" spans="24:25">
      <c r="X472" s="47">
        <v>43000</v>
      </c>
      <c r="Y472" s="47">
        <f t="shared" si="40"/>
        <v>-2.2696068074993035E-5</v>
      </c>
    </row>
    <row r="473" spans="24:25">
      <c r="X473" s="47">
        <v>43100</v>
      </c>
      <c r="Y473" s="47">
        <f t="shared" si="40"/>
        <v>3.2002646120924457E-4</v>
      </c>
    </row>
    <row r="474" spans="24:25">
      <c r="X474" s="47">
        <v>43200</v>
      </c>
      <c r="Y474" s="47">
        <f t="shared" si="40"/>
        <v>6.6164982862973226E-4</v>
      </c>
    </row>
  </sheetData>
  <sheetProtection sheet="1"/>
  <phoneticPr fontId="8" type="noConversion"/>
  <pageMargins left="0.75" right="0.75" top="1" bottom="1" header="0.5" footer="0.5"/>
  <pageSetup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53"/>
  </sheetPr>
  <dimension ref="A1:AF280"/>
  <sheetViews>
    <sheetView workbookViewId="0"/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2" bestFit="1" customWidth="1"/>
    <col min="7" max="7" width="15.710937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2" ht="21" thickBot="1">
      <c r="A1" s="1" t="s">
        <v>36</v>
      </c>
      <c r="S1" s="93"/>
      <c r="T1" s="4" t="s">
        <v>10</v>
      </c>
      <c r="U1" s="81" t="s">
        <v>21</v>
      </c>
      <c r="V1" s="93"/>
    </row>
    <row r="2" spans="1:22">
      <c r="A2" t="s">
        <v>24</v>
      </c>
      <c r="B2" t="s">
        <v>37</v>
      </c>
      <c r="C2" s="3"/>
      <c r="D2" s="3"/>
      <c r="S2" s="93"/>
      <c r="T2" s="47">
        <v>-6000</v>
      </c>
      <c r="U2" s="47">
        <f t="shared" ref="U2:U20" si="0">+D$11+D$12*T2+D$13*T2^2</f>
        <v>1.805872165720062E-2</v>
      </c>
      <c r="V2" s="93"/>
    </row>
    <row r="3" spans="1:22" ht="13.5" thickBot="1">
      <c r="A3" s="97" t="s">
        <v>153</v>
      </c>
      <c r="S3" s="93"/>
      <c r="T3" s="47">
        <v>-5000</v>
      </c>
      <c r="U3" s="47">
        <f t="shared" si="0"/>
        <v>1.3457923058662172E-2</v>
      </c>
      <c r="V3" s="93"/>
    </row>
    <row r="4" spans="1:22" ht="14.25" thickTop="1" thickBot="1">
      <c r="A4" s="5" t="s">
        <v>0</v>
      </c>
      <c r="C4" s="26" t="s">
        <v>38</v>
      </c>
      <c r="D4" s="27" t="s">
        <v>38</v>
      </c>
      <c r="S4" s="93"/>
      <c r="T4" s="47">
        <v>-4000</v>
      </c>
      <c r="U4" s="47">
        <f t="shared" si="0"/>
        <v>9.4935955229779514E-3</v>
      </c>
      <c r="V4" s="93"/>
    </row>
    <row r="5" spans="1:22" ht="13.5" thickTop="1">
      <c r="A5" s="105" t="s">
        <v>149</v>
      </c>
      <c r="B5" s="28"/>
      <c r="C5" s="102">
        <v>8</v>
      </c>
      <c r="D5" s="28" t="s">
        <v>150</v>
      </c>
      <c r="E5" s="28"/>
      <c r="S5" s="93"/>
      <c r="T5" s="47">
        <v>-3000</v>
      </c>
      <c r="U5" s="47">
        <f t="shared" si="0"/>
        <v>6.1657390501479586E-3</v>
      </c>
      <c r="V5" s="93"/>
    </row>
    <row r="6" spans="1:22">
      <c r="A6" s="5" t="s">
        <v>1</v>
      </c>
      <c r="S6" s="93"/>
      <c r="T6" s="47">
        <v>-2000</v>
      </c>
      <c r="U6" s="47">
        <f t="shared" si="0"/>
        <v>3.4743536401721912E-3</v>
      </c>
      <c r="V6" s="93"/>
    </row>
    <row r="7" spans="1:22">
      <c r="A7" t="s">
        <v>2</v>
      </c>
      <c r="C7">
        <v>50585.481</v>
      </c>
      <c r="D7" s="17" t="s">
        <v>154</v>
      </c>
      <c r="S7" s="93"/>
      <c r="T7" s="47">
        <v>-1000</v>
      </c>
      <c r="U7" s="47">
        <f t="shared" si="0"/>
        <v>1.4194392930506512E-3</v>
      </c>
      <c r="V7" s="93"/>
    </row>
    <row r="8" spans="1:22">
      <c r="A8" t="s">
        <v>3</v>
      </c>
      <c r="C8">
        <v>0.35815068999999999</v>
      </c>
      <c r="D8" s="17" t="s">
        <v>154</v>
      </c>
      <c r="S8" s="93"/>
      <c r="T8" s="47">
        <v>0</v>
      </c>
      <c r="U8" s="47">
        <f t="shared" si="0"/>
        <v>9.9600878333777606E-7</v>
      </c>
      <c r="V8" s="93"/>
    </row>
    <row r="9" spans="1:22">
      <c r="A9" s="17" t="s">
        <v>57</v>
      </c>
      <c r="B9" s="17"/>
      <c r="C9" s="17">
        <v>36</v>
      </c>
      <c r="D9" s="17" t="str">
        <f>"F"&amp;C9</f>
        <v>F36</v>
      </c>
      <c r="E9" s="17" t="str">
        <f>"G"&amp;C9</f>
        <v>G36</v>
      </c>
      <c r="S9" s="93"/>
      <c r="T9" s="47">
        <v>1000</v>
      </c>
      <c r="U9" s="47">
        <f t="shared" si="0"/>
        <v>-7.8097621262974862E-4</v>
      </c>
      <c r="V9" s="93"/>
    </row>
    <row r="10" spans="1:22" ht="13.5" thickBot="1">
      <c r="A10" s="28"/>
      <c r="B10" s="28"/>
      <c r="C10" s="4" t="s">
        <v>19</v>
      </c>
      <c r="D10" s="4" t="s">
        <v>20</v>
      </c>
      <c r="E10" s="28"/>
      <c r="S10" s="93"/>
      <c r="T10" s="47">
        <v>2000</v>
      </c>
      <c r="U10" s="47">
        <f t="shared" si="0"/>
        <v>-9.2647737118860827E-4</v>
      </c>
      <c r="V10" s="93"/>
    </row>
    <row r="11" spans="1:22">
      <c r="A11" t="s">
        <v>15</v>
      </c>
      <c r="C11" s="13">
        <f ca="1">INTERCEPT(INDIRECT(E9):G973,INDIRECT(D9):$F973)</f>
        <v>-2.3163864278949692E-2</v>
      </c>
      <c r="D11" s="3">
        <f>+E11*F11</f>
        <v>9.9600878333777606E-7</v>
      </c>
      <c r="E11" s="8">
        <v>0.9960087833377762</v>
      </c>
      <c r="F11">
        <v>9.9999999999999995E-7</v>
      </c>
      <c r="S11" s="93"/>
      <c r="T11" s="47">
        <v>3000</v>
      </c>
      <c r="U11" s="47">
        <f t="shared" si="0"/>
        <v>-4.3550746689324142E-4</v>
      </c>
      <c r="V11" s="93"/>
    </row>
    <row r="12" spans="1:22">
      <c r="A12" t="s">
        <v>16</v>
      </c>
      <c r="C12" s="13">
        <f ca="1">SLOPE(INDIRECT(E9):G973,INDIRECT(D9):$F973)</f>
        <v>4.4389384294943906E-6</v>
      </c>
      <c r="D12" s="3">
        <f>+E12*F12</f>
        <v>-1.1002077528402E-6</v>
      </c>
      <c r="E12" s="9">
        <v>-1.1002077528402001</v>
      </c>
      <c r="F12">
        <v>9.9999999999999995E-7</v>
      </c>
      <c r="S12" s="93"/>
      <c r="T12" s="47">
        <v>4000</v>
      </c>
      <c r="U12" s="47">
        <f t="shared" si="0"/>
        <v>6.9193350025635245E-4</v>
      </c>
      <c r="V12" s="93"/>
    </row>
    <row r="13" spans="1:22" ht="13.5" thickBot="1">
      <c r="A13" t="s">
        <v>18</v>
      </c>
      <c r="C13" s="3" t="s">
        <v>13</v>
      </c>
      <c r="D13" s="3">
        <f>+E13*F13</f>
        <v>3.1823553142711338E-10</v>
      </c>
      <c r="E13" s="10">
        <v>3.1823553142711338</v>
      </c>
      <c r="F13">
        <v>1E-10</v>
      </c>
      <c r="S13" s="93"/>
      <c r="T13" s="47">
        <v>5000</v>
      </c>
      <c r="U13" s="47">
        <f t="shared" si="0"/>
        <v>2.4558455302601725E-3</v>
      </c>
      <c r="V13" s="93"/>
    </row>
    <row r="14" spans="1:22">
      <c r="A14" t="s">
        <v>23</v>
      </c>
      <c r="E14">
        <f>SUM(R21:R38)</f>
        <v>4.4114994092791257E-5</v>
      </c>
      <c r="S14" s="93"/>
      <c r="T14" s="47">
        <v>6000</v>
      </c>
      <c r="U14" s="47">
        <f t="shared" si="0"/>
        <v>4.85622862311822E-3</v>
      </c>
      <c r="V14" s="93"/>
    </row>
    <row r="15" spans="1:22">
      <c r="A15" s="2" t="s">
        <v>17</v>
      </c>
      <c r="C15" s="11">
        <f ca="1">(C7+C11)+(C8+C12)*INT(MAX(F21:F3501))</f>
        <v>55049.503363224307</v>
      </c>
      <c r="D15" s="7">
        <f>+C7+INT(MAX(F21:F1556))*C8+D11+D12*INT(MAX(F21:F3991))+D13*INT(MAX(F21:F4018)^2)</f>
        <v>55049.506926468814</v>
      </c>
      <c r="F15" s="101" t="s">
        <v>144</v>
      </c>
      <c r="G15" s="102">
        <v>0</v>
      </c>
      <c r="S15" s="93"/>
      <c r="T15" s="47">
        <v>7000</v>
      </c>
      <c r="U15" s="47">
        <f t="shared" si="0"/>
        <v>7.8930827788304923E-3</v>
      </c>
      <c r="V15" s="93"/>
    </row>
    <row r="16" spans="1:22">
      <c r="A16" s="5" t="s">
        <v>4</v>
      </c>
      <c r="C16" s="12">
        <f ca="1">+C8+C12</f>
        <v>0.35815512893842949</v>
      </c>
      <c r="D16" s="88">
        <f>+C8+D12+2*D13*MAX(F21:F88)</f>
        <v>0.35815752276757457</v>
      </c>
      <c r="F16" s="101" t="s">
        <v>145</v>
      </c>
      <c r="G16" s="103">
        <f ca="1">NOW()+15018.5+$C$5/24</f>
        <v>60355.436896527783</v>
      </c>
      <c r="S16" s="93"/>
      <c r="T16" s="47">
        <v>8000</v>
      </c>
      <c r="U16" s="47">
        <f t="shared" si="0"/>
        <v>1.1566407997396997E-2</v>
      </c>
      <c r="V16" s="93"/>
    </row>
    <row r="17" spans="1:23" ht="13.5" thickBot="1">
      <c r="A17" t="s">
        <v>32</v>
      </c>
      <c r="C17">
        <f>COUNT(C21:C4707)</f>
        <v>56</v>
      </c>
      <c r="F17" s="101" t="s">
        <v>146</v>
      </c>
      <c r="G17" s="103">
        <f ca="1">ROUND(2*(G16-$C$7)/$C$8,0)/2+G15</f>
        <v>27279</v>
      </c>
      <c r="S17" s="93"/>
      <c r="T17" s="47">
        <v>9000</v>
      </c>
      <c r="U17" s="47">
        <f t="shared" si="0"/>
        <v>1.5876204278817724E-2</v>
      </c>
      <c r="V17" s="93"/>
    </row>
    <row r="18" spans="1:23" ht="14.25" thickTop="1" thickBot="1">
      <c r="A18" s="5" t="s">
        <v>5</v>
      </c>
      <c r="C18" s="15">
        <f ca="1">+C15</f>
        <v>55049.503363224307</v>
      </c>
      <c r="D18" s="16">
        <f ca="1">C16</f>
        <v>0.35815512893842949</v>
      </c>
      <c r="E18" s="24" t="s">
        <v>19</v>
      </c>
      <c r="F18" s="101" t="s">
        <v>147</v>
      </c>
      <c r="G18" s="7">
        <f ca="1">ROUND(2*(G16-$C$15)/$C$16,0)/2+G15</f>
        <v>14814.5</v>
      </c>
      <c r="S18" s="93"/>
      <c r="T18" s="47">
        <v>10000</v>
      </c>
      <c r="U18" s="47">
        <f t="shared" si="0"/>
        <v>2.0822471623092677E-2</v>
      </c>
      <c r="V18" s="93"/>
    </row>
    <row r="19" spans="1:23" ht="13.5" thickBot="1">
      <c r="A19" s="5" t="s">
        <v>33</v>
      </c>
      <c r="C19" s="45">
        <f>+D15</f>
        <v>55049.506926468814</v>
      </c>
      <c r="D19" s="46">
        <f>+D16</f>
        <v>0.35815752276757457</v>
      </c>
      <c r="E19" s="17" t="s">
        <v>34</v>
      </c>
      <c r="F19" s="101" t="s">
        <v>148</v>
      </c>
      <c r="G19" s="104">
        <f ca="1">+$C$15+$C$16*G18-15018.5-$C$5/24</f>
        <v>45336.559187549334</v>
      </c>
      <c r="S19" s="93"/>
      <c r="T19" s="47">
        <v>11000</v>
      </c>
      <c r="U19" s="47">
        <f t="shared" si="0"/>
        <v>2.6405210030221858E-2</v>
      </c>
      <c r="V19" s="93"/>
    </row>
    <row r="20" spans="1:23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6" t="s">
        <v>140</v>
      </c>
      <c r="I20" s="6" t="s">
        <v>55</v>
      </c>
      <c r="J20" s="6" t="s">
        <v>61</v>
      </c>
      <c r="K20" s="6" t="s">
        <v>155</v>
      </c>
      <c r="L20" s="6" t="s">
        <v>25</v>
      </c>
      <c r="M20" s="6" t="s">
        <v>35</v>
      </c>
      <c r="N20" s="6" t="s">
        <v>26</v>
      </c>
      <c r="O20" s="6" t="s">
        <v>22</v>
      </c>
      <c r="P20" s="14" t="s">
        <v>21</v>
      </c>
      <c r="Q20" s="4" t="s">
        <v>14</v>
      </c>
      <c r="S20" s="93"/>
      <c r="T20" s="47">
        <v>12000</v>
      </c>
      <c r="U20" s="47">
        <f t="shared" si="0"/>
        <v>3.2624419500205268E-2</v>
      </c>
      <c r="V20" s="93"/>
    </row>
    <row r="21" spans="1:23" s="22" customFormat="1">
      <c r="A21" s="91" t="s">
        <v>136</v>
      </c>
      <c r="B21" s="92" t="s">
        <v>46</v>
      </c>
      <c r="C21" s="91">
        <v>47680.888299999999</v>
      </c>
      <c r="D21" s="92" t="s">
        <v>135</v>
      </c>
      <c r="E21" s="89">
        <f t="shared" ref="E21:E52" si="1">+(C21-C$7)/C$8</f>
        <v>-8109.9737655119443</v>
      </c>
      <c r="F21" s="22">
        <f t="shared" ref="F21:F52" si="2">ROUND(2*E21,0)/2</f>
        <v>-8110</v>
      </c>
      <c r="G21" s="22">
        <f t="shared" ref="G21:G52" si="3">+C21-(C$7+F21*C$8)</f>
        <v>9.3959000005270354E-3</v>
      </c>
      <c r="H21" s="22">
        <f t="shared" ref="H21:H30" si="4">G21</f>
        <v>9.3959000005270354E-3</v>
      </c>
      <c r="O21" s="22">
        <f t="shared" ref="O21:O27" ca="1" si="5">C$11+C$12*F21</f>
        <v>-5.9163654942149202E-2</v>
      </c>
      <c r="P21" s="24">
        <f t="shared" ref="P21:P52" si="6">D$11+D$12*F21+D$13*F21^2</f>
        <v>2.9854700080894601E-2</v>
      </c>
      <c r="Q21" s="25">
        <f t="shared" ref="Q21:Q52" si="7">+C21-15018.5</f>
        <v>32662.388299999999</v>
      </c>
      <c r="S21" s="47"/>
      <c r="T21" s="47">
        <v>13000</v>
      </c>
      <c r="U21" s="47">
        <f>+D$11+D$12*T21+D$13*T21^2</f>
        <v>3.9480100033042899E-2</v>
      </c>
      <c r="V21" s="47"/>
    </row>
    <row r="22" spans="1:23" s="22" customFormat="1">
      <c r="A22" s="91" t="s">
        <v>136</v>
      </c>
      <c r="B22" s="92" t="s">
        <v>52</v>
      </c>
      <c r="C22" s="91">
        <v>47681.7883</v>
      </c>
      <c r="D22" s="92" t="s">
        <v>135</v>
      </c>
      <c r="E22" s="89">
        <f t="shared" si="1"/>
        <v>-8107.4608567695341</v>
      </c>
      <c r="F22" s="22">
        <f t="shared" si="2"/>
        <v>-8107.5</v>
      </c>
      <c r="G22" s="22">
        <f t="shared" si="3"/>
        <v>1.4019175003340933E-2</v>
      </c>
      <c r="H22" s="22">
        <f t="shared" si="4"/>
        <v>1.4019175003340933E-2</v>
      </c>
      <c r="O22" s="22">
        <f t="shared" ca="1" si="5"/>
        <v>-5.9152557596075461E-2</v>
      </c>
      <c r="P22" s="24">
        <f t="shared" si="6"/>
        <v>2.9839047099685205E-2</v>
      </c>
      <c r="Q22" s="25">
        <f t="shared" si="7"/>
        <v>32663.2883</v>
      </c>
      <c r="S22" s="47"/>
      <c r="T22" s="47">
        <v>14000</v>
      </c>
      <c r="U22" s="47">
        <f>+D$11+D$12*T22+D$13*T22^2</f>
        <v>4.6972251628734765E-2</v>
      </c>
      <c r="V22" s="47"/>
    </row>
    <row r="23" spans="1:23" s="22" customFormat="1">
      <c r="A23" s="91" t="s">
        <v>136</v>
      </c>
      <c r="B23" s="92" t="s">
        <v>52</v>
      </c>
      <c r="C23" s="91">
        <v>47682.860699999997</v>
      </c>
      <c r="D23" s="92" t="s">
        <v>135</v>
      </c>
      <c r="E23" s="89">
        <f t="shared" si="1"/>
        <v>-8104.4665863969221</v>
      </c>
      <c r="F23" s="22">
        <f t="shared" si="2"/>
        <v>-8104.5</v>
      </c>
      <c r="G23" s="22">
        <f t="shared" si="3"/>
        <v>1.196710499789333E-2</v>
      </c>
      <c r="H23" s="22">
        <f t="shared" si="4"/>
        <v>1.196710499789333E-2</v>
      </c>
      <c r="O23" s="22">
        <f t="shared" ca="1" si="5"/>
        <v>-5.9139240780786986E-2</v>
      </c>
      <c r="P23" s="24">
        <f t="shared" si="6"/>
        <v>2.9820268773120197E-2</v>
      </c>
      <c r="Q23" s="25">
        <f t="shared" si="7"/>
        <v>32664.360699999997</v>
      </c>
      <c r="S23" s="47"/>
      <c r="T23" s="47">
        <v>15000</v>
      </c>
      <c r="U23" s="47">
        <f>+D$11+D$12*T23+D$13*T23^2</f>
        <v>5.510087428728086E-2</v>
      </c>
      <c r="V23" s="47"/>
      <c r="W23" s="47"/>
    </row>
    <row r="24" spans="1:23" s="22" customFormat="1">
      <c r="A24" s="91" t="s">
        <v>136</v>
      </c>
      <c r="B24" s="92" t="s">
        <v>46</v>
      </c>
      <c r="C24" s="91">
        <v>47684.828300000001</v>
      </c>
      <c r="D24" s="92" t="s">
        <v>135</v>
      </c>
      <c r="E24" s="89">
        <f t="shared" si="1"/>
        <v>-8098.9728094618467</v>
      </c>
      <c r="F24" s="22">
        <f t="shared" si="2"/>
        <v>-8099</v>
      </c>
      <c r="G24" s="22">
        <f t="shared" si="3"/>
        <v>9.7383100001025014E-3</v>
      </c>
      <c r="H24" s="22">
        <f t="shared" si="4"/>
        <v>9.7383100001025014E-3</v>
      </c>
      <c r="O24" s="22">
        <f t="shared" ca="1" si="5"/>
        <v>-5.9114826619424757E-2</v>
      </c>
      <c r="P24" s="24">
        <f t="shared" si="6"/>
        <v>2.978585671859544E-2</v>
      </c>
      <c r="Q24" s="25">
        <f t="shared" si="7"/>
        <v>32666.328300000001</v>
      </c>
      <c r="S24" s="47"/>
      <c r="T24" s="47">
        <v>16000</v>
      </c>
      <c r="U24" s="47">
        <f>+D$11+D$12*T24+D$13*T24^2</f>
        <v>6.3865968008681176E-2</v>
      </c>
      <c r="V24" s="47"/>
      <c r="W24" s="47"/>
    </row>
    <row r="25" spans="1:23" s="22" customFormat="1">
      <c r="A25" s="91" t="s">
        <v>136</v>
      </c>
      <c r="B25" s="92" t="s">
        <v>52</v>
      </c>
      <c r="C25" s="91">
        <v>47687.875099999997</v>
      </c>
      <c r="D25" s="92" t="s">
        <v>135</v>
      </c>
      <c r="E25" s="89">
        <f t="shared" si="1"/>
        <v>-8090.4657757325622</v>
      </c>
      <c r="F25" s="22">
        <f t="shared" si="2"/>
        <v>-8090.5</v>
      </c>
      <c r="G25" s="22">
        <f t="shared" si="3"/>
        <v>1.2257444999704603E-2</v>
      </c>
      <c r="H25" s="22">
        <f t="shared" si="4"/>
        <v>1.2257444999704603E-2</v>
      </c>
      <c r="O25" s="22">
        <f t="shared" ca="1" si="5"/>
        <v>-5.9077095642774066E-2</v>
      </c>
      <c r="P25" s="24">
        <f t="shared" si="6"/>
        <v>2.9732712322539961E-2</v>
      </c>
      <c r="Q25" s="25">
        <f t="shared" si="7"/>
        <v>32669.375099999997</v>
      </c>
      <c r="S25" s="47"/>
      <c r="T25" s="47"/>
      <c r="U25" s="47"/>
      <c r="V25" s="47"/>
    </row>
    <row r="26" spans="1:23" s="22" customFormat="1">
      <c r="A26" s="91" t="s">
        <v>136</v>
      </c>
      <c r="B26" s="92" t="s">
        <v>46</v>
      </c>
      <c r="C26" s="91">
        <v>47689.844799999999</v>
      </c>
      <c r="D26" s="92" t="s">
        <v>135</v>
      </c>
      <c r="E26" s="89">
        <f t="shared" si="1"/>
        <v>-8084.9661353437596</v>
      </c>
      <c r="F26" s="22">
        <f t="shared" si="2"/>
        <v>-8085</v>
      </c>
      <c r="G26" s="22">
        <f t="shared" si="3"/>
        <v>1.2128649999795016E-2</v>
      </c>
      <c r="H26" s="22">
        <f t="shared" si="4"/>
        <v>1.2128649999795016E-2</v>
      </c>
      <c r="O26" s="22">
        <f t="shared" ca="1" si="5"/>
        <v>-5.9052681481411837E-2</v>
      </c>
      <c r="P26" s="24">
        <f t="shared" si="6"/>
        <v>2.9698349276287048E-2</v>
      </c>
      <c r="Q26" s="25">
        <f t="shared" si="7"/>
        <v>32671.344799999999</v>
      </c>
      <c r="T26" s="47"/>
    </row>
    <row r="27" spans="1:23" s="22" customFormat="1">
      <c r="A27" s="91" t="s">
        <v>137</v>
      </c>
      <c r="B27" s="92" t="s">
        <v>46</v>
      </c>
      <c r="C27" s="91">
        <v>48505.7163</v>
      </c>
      <c r="D27" s="92" t="s">
        <v>135</v>
      </c>
      <c r="E27" s="89">
        <f t="shared" si="1"/>
        <v>-5806.9543297543269</v>
      </c>
      <c r="F27" s="22">
        <f t="shared" si="2"/>
        <v>-5807</v>
      </c>
      <c r="G27" s="22">
        <f t="shared" si="3"/>
        <v>1.6356829997675959E-2</v>
      </c>
      <c r="H27" s="22">
        <f t="shared" si="4"/>
        <v>1.6356829997675959E-2</v>
      </c>
      <c r="O27" s="22">
        <f t="shared" ca="1" si="5"/>
        <v>-4.8940779739023624E-2</v>
      </c>
      <c r="P27" s="24">
        <f t="shared" si="6"/>
        <v>1.7121202025427395E-2</v>
      </c>
      <c r="Q27" s="25">
        <f t="shared" si="7"/>
        <v>33487.2163</v>
      </c>
      <c r="R27" s="22">
        <f t="shared" ref="R27:R53" si="8">+(P27-G27)^2</f>
        <v>5.8426459680884178E-7</v>
      </c>
      <c r="T27" s="47"/>
    </row>
    <row r="28" spans="1:23" s="22" customFormat="1">
      <c r="A28" s="94" t="s">
        <v>41</v>
      </c>
      <c r="B28" s="98"/>
      <c r="C28" s="94">
        <v>49545.42</v>
      </c>
      <c r="D28" s="31">
        <v>0</v>
      </c>
      <c r="E28" s="22">
        <f t="shared" si="1"/>
        <v>-2903.9759772625357</v>
      </c>
      <c r="F28" s="22">
        <f t="shared" si="2"/>
        <v>-2904</v>
      </c>
      <c r="G28" s="22">
        <f t="shared" si="3"/>
        <v>8.6037599976407364E-3</v>
      </c>
      <c r="H28" s="22">
        <f t="shared" si="4"/>
        <v>8.6037599976407364E-3</v>
      </c>
      <c r="J28" s="23"/>
      <c r="P28" s="24">
        <f t="shared" si="6"/>
        <v>5.8797482984309143E-3</v>
      </c>
      <c r="Q28" s="25">
        <f t="shared" si="7"/>
        <v>34526.92</v>
      </c>
      <c r="R28" s="22">
        <f t="shared" si="8"/>
        <v>7.4202397374319827E-6</v>
      </c>
      <c r="T28" s="47"/>
      <c r="U28" s="47"/>
    </row>
    <row r="29" spans="1:23" s="22" customFormat="1">
      <c r="A29" s="96" t="s">
        <v>42</v>
      </c>
      <c r="B29" s="99"/>
      <c r="C29" s="96">
        <v>50585.481599999999</v>
      </c>
      <c r="D29" s="32">
        <v>8.9999999999999998E-4</v>
      </c>
      <c r="E29" s="22">
        <f t="shared" si="1"/>
        <v>1.6752724932475778E-3</v>
      </c>
      <c r="F29" s="22">
        <f t="shared" si="2"/>
        <v>0</v>
      </c>
      <c r="G29" s="22">
        <f t="shared" si="3"/>
        <v>5.9999999939464033E-4</v>
      </c>
      <c r="H29" s="22">
        <f t="shared" si="4"/>
        <v>5.9999999939464033E-4</v>
      </c>
      <c r="J29" s="23"/>
      <c r="P29" s="24">
        <f t="shared" si="6"/>
        <v>9.9600878333777606E-7</v>
      </c>
      <c r="Q29" s="25">
        <f t="shared" si="7"/>
        <v>35566.981599999999</v>
      </c>
      <c r="R29" s="22">
        <f t="shared" si="8"/>
        <v>3.5880578076826546E-7</v>
      </c>
      <c r="T29" s="47"/>
      <c r="U29" s="47"/>
    </row>
    <row r="30" spans="1:23" s="22" customFormat="1">
      <c r="A30" s="96" t="s">
        <v>43</v>
      </c>
      <c r="B30" s="99"/>
      <c r="C30" s="95">
        <v>51294.440999999999</v>
      </c>
      <c r="D30" s="31">
        <v>1.5E-3</v>
      </c>
      <c r="E30" s="22">
        <f t="shared" si="1"/>
        <v>1979.50198001852</v>
      </c>
      <c r="F30" s="22">
        <f t="shared" si="2"/>
        <v>1979.5</v>
      </c>
      <c r="G30" s="22">
        <f t="shared" si="3"/>
        <v>7.0914500247454271E-4</v>
      </c>
      <c r="H30" s="22">
        <f t="shared" si="4"/>
        <v>7.0914500247454271E-4</v>
      </c>
      <c r="J30" s="23"/>
      <c r="P30" s="24">
        <f t="shared" si="6"/>
        <v>-9.2988468735032549E-4</v>
      </c>
      <c r="Q30" s="25">
        <f t="shared" si="7"/>
        <v>36275.940999999999</v>
      </c>
      <c r="R30" s="22">
        <f t="shared" si="8"/>
        <v>2.6864183241274037E-6</v>
      </c>
      <c r="T30" s="47"/>
      <c r="U30" s="47"/>
    </row>
    <row r="31" spans="1:23" s="22" customFormat="1">
      <c r="A31" s="32" t="s">
        <v>44</v>
      </c>
      <c r="B31" s="33"/>
      <c r="C31" s="31">
        <v>51679.455300000001</v>
      </c>
      <c r="D31" s="31">
        <v>5.9999999999999995E-4</v>
      </c>
      <c r="E31" s="89">
        <f t="shared" si="1"/>
        <v>3054.5084249314214</v>
      </c>
      <c r="F31" s="22">
        <f t="shared" si="2"/>
        <v>3054.5</v>
      </c>
      <c r="G31" s="22">
        <f t="shared" si="3"/>
        <v>3.0173949999152683E-3</v>
      </c>
      <c r="I31" s="22">
        <f>G31</f>
        <v>3.0173949999152683E-3</v>
      </c>
      <c r="O31" s="22">
        <f t="shared" ref="O31:O76" ca="1" si="9">C$11+C$12*F31</f>
        <v>-9.6051268460590755E-3</v>
      </c>
      <c r="P31" s="24">
        <f t="shared" si="6"/>
        <v>-3.9046053155914482E-4</v>
      </c>
      <c r="Q31" s="25">
        <f t="shared" si="7"/>
        <v>36660.955300000001</v>
      </c>
      <c r="R31" s="22">
        <f t="shared" si="8"/>
        <v>1.1613479323400754E-5</v>
      </c>
    </row>
    <row r="32" spans="1:23" s="22" customFormat="1">
      <c r="A32" s="91" t="s">
        <v>138</v>
      </c>
      <c r="B32" s="92" t="s">
        <v>46</v>
      </c>
      <c r="C32" s="91">
        <v>52777.3698</v>
      </c>
      <c r="D32" s="92" t="s">
        <v>135</v>
      </c>
      <c r="E32" s="89">
        <f t="shared" si="1"/>
        <v>6120.018364337091</v>
      </c>
      <c r="F32" s="22">
        <f t="shared" si="2"/>
        <v>6120</v>
      </c>
      <c r="G32" s="22">
        <f t="shared" si="3"/>
        <v>6.5772000016295351E-3</v>
      </c>
      <c r="H32" s="22">
        <f t="shared" ref="H32:H41" si="10">G32</f>
        <v>6.5772000016295351E-3</v>
      </c>
      <c r="O32" s="22">
        <f t="shared" ca="1" si="9"/>
        <v>4.0024389095559797E-3</v>
      </c>
      <c r="P32" s="24">
        <f t="shared" si="6"/>
        <v>5.1870454496849884E-3</v>
      </c>
      <c r="Q32" s="25">
        <f t="shared" si="7"/>
        <v>37758.8698</v>
      </c>
      <c r="R32" s="22">
        <f t="shared" si="8"/>
        <v>1.9325296782921434E-6</v>
      </c>
    </row>
    <row r="33" spans="1:32" s="22" customFormat="1">
      <c r="A33" s="91" t="s">
        <v>138</v>
      </c>
      <c r="B33" s="92" t="s">
        <v>46</v>
      </c>
      <c r="C33" s="91">
        <v>52797.425199999998</v>
      </c>
      <c r="D33" s="92" t="s">
        <v>135</v>
      </c>
      <c r="E33" s="89">
        <f t="shared" si="1"/>
        <v>6176.0154643287106</v>
      </c>
      <c r="F33" s="22">
        <f t="shared" si="2"/>
        <v>6176</v>
      </c>
      <c r="G33" s="22">
        <f t="shared" si="3"/>
        <v>5.5385599989676848E-3</v>
      </c>
      <c r="H33" s="22">
        <f t="shared" si="10"/>
        <v>5.5385599989676848E-3</v>
      </c>
      <c r="O33" s="22">
        <f t="shared" ca="1" si="9"/>
        <v>4.2510194616076635E-3</v>
      </c>
      <c r="P33" s="24">
        <f t="shared" si="6"/>
        <v>5.3445631648138935E-3</v>
      </c>
      <c r="Q33" s="25">
        <f t="shared" si="7"/>
        <v>37778.925199999998</v>
      </c>
      <c r="R33" s="22">
        <f t="shared" si="8"/>
        <v>3.7634771661693598E-8</v>
      </c>
      <c r="S33" s="47"/>
      <c r="V33" s="47"/>
      <c r="W33" s="47"/>
      <c r="AB33" s="22">
        <v>12</v>
      </c>
      <c r="AD33" s="22" t="s">
        <v>27</v>
      </c>
      <c r="AF33" s="22" t="s">
        <v>28</v>
      </c>
    </row>
    <row r="34" spans="1:32" s="22" customFormat="1">
      <c r="A34" s="91" t="s">
        <v>138</v>
      </c>
      <c r="B34" s="92" t="s">
        <v>46</v>
      </c>
      <c r="C34" s="91">
        <v>52803.516799999998</v>
      </c>
      <c r="D34" s="92" t="s">
        <v>135</v>
      </c>
      <c r="E34" s="89">
        <f t="shared" si="1"/>
        <v>6193.0239475456483</v>
      </c>
      <c r="F34" s="22">
        <f t="shared" si="2"/>
        <v>6193</v>
      </c>
      <c r="G34" s="22">
        <f t="shared" si="3"/>
        <v>8.5768299977644347E-3</v>
      </c>
      <c r="H34" s="22">
        <f t="shared" si="10"/>
        <v>8.5768299977644347E-3</v>
      </c>
      <c r="O34" s="22">
        <f t="shared" ca="1" si="9"/>
        <v>4.326481414909069E-3</v>
      </c>
      <c r="P34" s="24">
        <f t="shared" si="6"/>
        <v>5.3927759729153835E-3</v>
      </c>
      <c r="Q34" s="25">
        <f t="shared" si="7"/>
        <v>37785.016799999998</v>
      </c>
      <c r="R34" s="22">
        <f t="shared" si="8"/>
        <v>1.0138200033157442E-5</v>
      </c>
      <c r="S34" s="47"/>
      <c r="V34" s="47"/>
      <c r="W34" s="47"/>
    </row>
    <row r="35" spans="1:32" s="22" customFormat="1">
      <c r="A35" s="91" t="s">
        <v>138</v>
      </c>
      <c r="B35" s="92" t="s">
        <v>46</v>
      </c>
      <c r="C35" s="91">
        <v>52821.421699999999</v>
      </c>
      <c r="D35" s="92" t="s">
        <v>135</v>
      </c>
      <c r="E35" s="89">
        <f t="shared" si="1"/>
        <v>6243.0165917033391</v>
      </c>
      <c r="F35" s="22">
        <f t="shared" si="2"/>
        <v>6243</v>
      </c>
      <c r="G35" s="22">
        <f t="shared" si="3"/>
        <v>5.9423299971967936E-3</v>
      </c>
      <c r="H35" s="22">
        <f t="shared" si="10"/>
        <v>5.9423299971967936E-3</v>
      </c>
      <c r="O35" s="22">
        <f t="shared" ca="1" si="9"/>
        <v>4.5484283363837891E-3</v>
      </c>
      <c r="P35" s="24">
        <f t="shared" si="6"/>
        <v>5.5356444387147522E-3</v>
      </c>
      <c r="Q35" s="25">
        <f t="shared" si="7"/>
        <v>37802.921699999999</v>
      </c>
      <c r="R35" s="22">
        <f t="shared" si="8"/>
        <v>1.653931434778499E-7</v>
      </c>
      <c r="S35" s="47"/>
      <c r="V35" s="47"/>
      <c r="W35" s="47"/>
    </row>
    <row r="36" spans="1:32" s="22" customFormat="1">
      <c r="A36" s="91" t="s">
        <v>138</v>
      </c>
      <c r="B36" s="92" t="s">
        <v>46</v>
      </c>
      <c r="C36" s="91">
        <v>52845.417800000003</v>
      </c>
      <c r="D36" s="92" t="s">
        <v>135</v>
      </c>
      <c r="E36" s="89">
        <f t="shared" si="1"/>
        <v>6310.0166022296462</v>
      </c>
      <c r="F36" s="22">
        <f t="shared" si="2"/>
        <v>6310</v>
      </c>
      <c r="G36" s="22">
        <f t="shared" si="3"/>
        <v>5.9461000055307522E-3</v>
      </c>
      <c r="H36" s="22">
        <f t="shared" si="10"/>
        <v>5.9461000055307522E-3</v>
      </c>
      <c r="O36" s="22">
        <f t="shared" ca="1" si="9"/>
        <v>4.8458372111599111E-3</v>
      </c>
      <c r="P36" s="24">
        <f t="shared" si="6"/>
        <v>5.7295828312167642E-3</v>
      </c>
      <c r="Q36" s="25">
        <f t="shared" si="7"/>
        <v>37826.917800000003</v>
      </c>
      <c r="R36" s="22">
        <f t="shared" si="8"/>
        <v>4.6879686772913865E-8</v>
      </c>
      <c r="S36" s="47"/>
      <c r="V36" s="47"/>
      <c r="W36" s="47"/>
    </row>
    <row r="37" spans="1:32" s="22" customFormat="1">
      <c r="A37" s="91" t="s">
        <v>138</v>
      </c>
      <c r="B37" s="92" t="s">
        <v>52</v>
      </c>
      <c r="C37" s="91">
        <v>52846.3105</v>
      </c>
      <c r="D37" s="92" t="s">
        <v>135</v>
      </c>
      <c r="E37" s="89">
        <f t="shared" si="1"/>
        <v>6312.5091284900218</v>
      </c>
      <c r="F37" s="22">
        <f t="shared" si="2"/>
        <v>6312.5</v>
      </c>
      <c r="G37" s="22">
        <f t="shared" si="3"/>
        <v>3.2693750035832636E-3</v>
      </c>
      <c r="H37" s="22">
        <f t="shared" si="10"/>
        <v>3.2693750035832636E-3</v>
      </c>
      <c r="O37" s="22">
        <f t="shared" ca="1" si="9"/>
        <v>4.8569345572336484E-3</v>
      </c>
      <c r="P37" s="24">
        <f t="shared" si="6"/>
        <v>5.7368746318232616E-3</v>
      </c>
      <c r="Q37" s="25">
        <f t="shared" si="7"/>
        <v>37827.8105</v>
      </c>
      <c r="R37" s="22">
        <f t="shared" si="8"/>
        <v>6.0885544153645282E-6</v>
      </c>
      <c r="S37" s="47"/>
      <c r="V37" s="47"/>
      <c r="W37" s="47"/>
      <c r="AA37" s="22" t="s">
        <v>29</v>
      </c>
      <c r="AB37" s="22">
        <v>6</v>
      </c>
      <c r="AD37" s="22" t="s">
        <v>27</v>
      </c>
      <c r="AF37" s="22" t="s">
        <v>28</v>
      </c>
    </row>
    <row r="38" spans="1:32" s="22" customFormat="1">
      <c r="A38" s="91" t="s">
        <v>138</v>
      </c>
      <c r="B38" s="92" t="s">
        <v>46</v>
      </c>
      <c r="C38" s="91">
        <v>52846.490299999998</v>
      </c>
      <c r="D38" s="92" t="s">
        <v>135</v>
      </c>
      <c r="E38" s="89">
        <f t="shared" si="1"/>
        <v>6313.0111518143322</v>
      </c>
      <c r="F38" s="22">
        <f t="shared" si="2"/>
        <v>6313</v>
      </c>
      <c r="G38" s="22">
        <f t="shared" si="3"/>
        <v>3.994029997556936E-3</v>
      </c>
      <c r="H38" s="22">
        <f t="shared" si="10"/>
        <v>3.994029997556936E-3</v>
      </c>
      <c r="O38" s="22">
        <f t="shared" ca="1" si="9"/>
        <v>4.8591540264483965E-3</v>
      </c>
      <c r="P38" s="24">
        <f t="shared" si="6"/>
        <v>5.7383334692978575E-3</v>
      </c>
      <c r="Q38" s="25">
        <f t="shared" si="7"/>
        <v>37827.990299999998</v>
      </c>
      <c r="R38" s="22">
        <f t="shared" si="8"/>
        <v>3.0425946015274318E-6</v>
      </c>
      <c r="S38" s="47"/>
      <c r="V38" s="47"/>
      <c r="W38" s="47"/>
    </row>
    <row r="39" spans="1:32" s="22" customFormat="1">
      <c r="A39" s="91" t="s">
        <v>138</v>
      </c>
      <c r="B39" s="92" t="s">
        <v>52</v>
      </c>
      <c r="C39" s="91">
        <v>52885.350700000003</v>
      </c>
      <c r="D39" s="92" t="s">
        <v>135</v>
      </c>
      <c r="E39" s="89">
        <f t="shared" si="1"/>
        <v>6421.5140839181486</v>
      </c>
      <c r="F39" s="22">
        <f t="shared" si="2"/>
        <v>6421.5</v>
      </c>
      <c r="G39" s="22">
        <f t="shared" si="3"/>
        <v>5.0441650018910877E-3</v>
      </c>
      <c r="H39" s="22">
        <f t="shared" si="10"/>
        <v>5.0441650018910877E-3</v>
      </c>
      <c r="O39" s="22">
        <f t="shared" ca="1" si="9"/>
        <v>5.3407788460485377E-3</v>
      </c>
      <c r="P39" s="24">
        <f t="shared" si="6"/>
        <v>6.058664813797702E-3</v>
      </c>
      <c r="Q39" s="25">
        <f t="shared" si="7"/>
        <v>37866.850700000003</v>
      </c>
      <c r="R39" s="22">
        <f t="shared" si="8"/>
        <v>1.0292098683585559E-6</v>
      </c>
      <c r="S39" s="47"/>
      <c r="V39" s="47"/>
      <c r="W39" s="47"/>
      <c r="AA39" s="22" t="s">
        <v>29</v>
      </c>
      <c r="AB39" s="22">
        <v>7</v>
      </c>
      <c r="AD39" s="22" t="s">
        <v>27</v>
      </c>
      <c r="AF39" s="22" t="s">
        <v>28</v>
      </c>
    </row>
    <row r="40" spans="1:32" s="22" customFormat="1">
      <c r="A40" s="32" t="s">
        <v>45</v>
      </c>
      <c r="B40" s="33" t="s">
        <v>46</v>
      </c>
      <c r="C40" s="29">
        <v>53118.864000000001</v>
      </c>
      <c r="D40" s="32">
        <v>2.9999999999999997E-4</v>
      </c>
      <c r="E40" s="89">
        <f t="shared" si="1"/>
        <v>7073.5114317384159</v>
      </c>
      <c r="F40" s="22">
        <f t="shared" si="2"/>
        <v>7073.5</v>
      </c>
      <c r="G40" s="22">
        <f t="shared" si="3"/>
        <v>4.0942850027931854E-3</v>
      </c>
      <c r="H40" s="22">
        <f t="shared" si="10"/>
        <v>4.0942850027931854E-3</v>
      </c>
      <c r="O40" s="22">
        <f t="shared" ca="1" si="9"/>
        <v>8.234966702078881E-3</v>
      </c>
      <c r="P40" s="24">
        <f t="shared" si="6"/>
        <v>8.1414010587348897E-3</v>
      </c>
      <c r="Q40" s="25">
        <f t="shared" si="7"/>
        <v>38100.364000000001</v>
      </c>
      <c r="R40" s="22">
        <f t="shared" si="8"/>
        <v>1.6379148370261136E-5</v>
      </c>
    </row>
    <row r="41" spans="1:32" s="22" customFormat="1">
      <c r="A41" s="34" t="s">
        <v>47</v>
      </c>
      <c r="B41" s="35"/>
      <c r="C41" s="19">
        <v>53137.497600000002</v>
      </c>
      <c r="D41" s="19">
        <v>4.0000000000000002E-4</v>
      </c>
      <c r="E41" s="89">
        <f t="shared" si="1"/>
        <v>7125.5386943412077</v>
      </c>
      <c r="F41" s="22">
        <f t="shared" si="2"/>
        <v>7125.5</v>
      </c>
      <c r="G41" s="22">
        <f t="shared" si="3"/>
        <v>1.3858405000064522E-2</v>
      </c>
      <c r="H41" s="22">
        <f t="shared" si="10"/>
        <v>1.3858405000064522E-2</v>
      </c>
      <c r="O41" s="22">
        <f t="shared" ca="1" si="9"/>
        <v>8.4657915004125901E-3</v>
      </c>
      <c r="P41" s="24">
        <f t="shared" si="6"/>
        <v>8.3191588237453481E-3</v>
      </c>
      <c r="Q41" s="25">
        <f t="shared" si="7"/>
        <v>38118.997600000002</v>
      </c>
      <c r="R41" s="22">
        <f t="shared" si="8"/>
        <v>3.0683248201866589E-5</v>
      </c>
    </row>
    <row r="42" spans="1:32" s="22" customFormat="1">
      <c r="A42" s="24" t="s">
        <v>152</v>
      </c>
      <c r="C42" s="21">
        <v>53199.455199999997</v>
      </c>
      <c r="D42" s="21">
        <v>8.0000000000000004E-4</v>
      </c>
      <c r="E42" s="89">
        <f t="shared" si="1"/>
        <v>7298.5317995617906</v>
      </c>
      <c r="F42" s="22">
        <f t="shared" si="2"/>
        <v>7298.5</v>
      </c>
      <c r="G42" s="22">
        <f t="shared" si="3"/>
        <v>1.1389034996682312E-2</v>
      </c>
      <c r="I42" s="22">
        <f>G42</f>
        <v>1.1389034996682312E-2</v>
      </c>
      <c r="O42" s="22">
        <f t="shared" ca="1" si="9"/>
        <v>9.2337278487151196E-3</v>
      </c>
      <c r="P42" s="24">
        <f t="shared" si="6"/>
        <v>8.9229325523217037E-3</v>
      </c>
      <c r="Q42" s="25">
        <f t="shared" si="7"/>
        <v>38180.955199999997</v>
      </c>
      <c r="R42" s="22">
        <f t="shared" si="8"/>
        <v>6.081661266081369E-6</v>
      </c>
    </row>
    <row r="43" spans="1:32" s="22" customFormat="1">
      <c r="A43" s="24" t="s">
        <v>152</v>
      </c>
      <c r="C43" s="21">
        <v>53206.437100000003</v>
      </c>
      <c r="D43" s="21">
        <v>6.9999999999999999E-4</v>
      </c>
      <c r="E43" s="89">
        <f t="shared" si="1"/>
        <v>7318.0261079491511</v>
      </c>
      <c r="F43" s="22">
        <f t="shared" si="2"/>
        <v>7318</v>
      </c>
      <c r="G43" s="22">
        <f t="shared" si="3"/>
        <v>9.3505800032289699E-3</v>
      </c>
      <c r="I43" s="22">
        <f>G43</f>
        <v>9.3505800032289699E-3</v>
      </c>
      <c r="O43" s="22">
        <f t="shared" ca="1" si="9"/>
        <v>9.3202871480902554E-3</v>
      </c>
      <c r="P43" s="24">
        <f t="shared" si="6"/>
        <v>8.9921825492208559E-3</v>
      </c>
      <c r="Q43" s="25">
        <f t="shared" si="7"/>
        <v>38187.937100000003</v>
      </c>
      <c r="R43" s="22">
        <f t="shared" si="8"/>
        <v>1.2844873503949816E-7</v>
      </c>
    </row>
    <row r="44" spans="1:32" s="22" customFormat="1">
      <c r="A44" s="24" t="s">
        <v>152</v>
      </c>
      <c r="C44" s="21">
        <v>53237.419800000003</v>
      </c>
      <c r="D44" s="21">
        <v>1.2999999999999999E-3</v>
      </c>
      <c r="E44" s="89">
        <f t="shared" si="1"/>
        <v>7404.5335498306695</v>
      </c>
      <c r="F44" s="22">
        <f t="shared" si="2"/>
        <v>7404.5</v>
      </c>
      <c r="G44" s="22">
        <f t="shared" si="3"/>
        <v>1.2015895001241006E-2</v>
      </c>
      <c r="I44" s="22">
        <f>G44</f>
        <v>1.2015895001241006E-2</v>
      </c>
      <c r="O44" s="22">
        <f t="shared" ca="1" si="9"/>
        <v>9.7042553222415236E-3</v>
      </c>
      <c r="P44" s="24">
        <f t="shared" si="6"/>
        <v>9.3022863344893632E-3</v>
      </c>
      <c r="Q44" s="25">
        <f t="shared" si="7"/>
        <v>38218.919800000003</v>
      </c>
      <c r="R44" s="22">
        <f t="shared" si="8"/>
        <v>7.3636719962696283E-6</v>
      </c>
    </row>
    <row r="45" spans="1:32" s="22" customFormat="1">
      <c r="A45" s="24" t="s">
        <v>152</v>
      </c>
      <c r="C45" s="21">
        <v>53241.361900000004</v>
      </c>
      <c r="D45" s="21">
        <v>1.1999999999999999E-3</v>
      </c>
      <c r="E45" s="89">
        <f t="shared" si="1"/>
        <v>7415.5403693344942</v>
      </c>
      <c r="F45" s="22">
        <f t="shared" si="2"/>
        <v>7415.5</v>
      </c>
      <c r="G45" s="22">
        <f t="shared" si="3"/>
        <v>1.4458305005973671E-2</v>
      </c>
      <c r="I45" s="22">
        <f>G45</f>
        <v>1.4458305005973671E-2</v>
      </c>
      <c r="O45" s="22">
        <f t="shared" ca="1" si="9"/>
        <v>9.7530836449659618E-3</v>
      </c>
      <c r="P45" s="24">
        <f t="shared" si="6"/>
        <v>9.3420628055413679E-3</v>
      </c>
      <c r="Q45" s="25">
        <f t="shared" si="7"/>
        <v>38222.861900000004</v>
      </c>
      <c r="R45" s="22">
        <f t="shared" si="8"/>
        <v>2.6175934253484372E-5</v>
      </c>
    </row>
    <row r="46" spans="1:32" s="22" customFormat="1">
      <c r="A46" s="24" t="s">
        <v>152</v>
      </c>
      <c r="C46" s="21">
        <v>53257.296499999997</v>
      </c>
      <c r="D46" s="21">
        <v>1.1999999999999999E-3</v>
      </c>
      <c r="E46" s="89">
        <f t="shared" si="1"/>
        <v>7460.0316978308683</v>
      </c>
      <c r="F46" s="22">
        <f t="shared" si="2"/>
        <v>7460</v>
      </c>
      <c r="G46" s="22">
        <f t="shared" si="3"/>
        <v>1.1352599998645019E-2</v>
      </c>
      <c r="I46" s="22">
        <f>G46</f>
        <v>1.1352599998645019E-2</v>
      </c>
      <c r="O46" s="22">
        <f t="shared" ca="1" si="9"/>
        <v>9.9506164050784628E-3</v>
      </c>
      <c r="P46" s="24">
        <f t="shared" si="6"/>
        <v>9.5037626733645887E-3</v>
      </c>
      <c r="Q46" s="25">
        <f t="shared" si="7"/>
        <v>38238.796499999997</v>
      </c>
      <c r="R46" s="22">
        <f t="shared" si="8"/>
        <v>3.4181994553500948E-6</v>
      </c>
    </row>
    <row r="47" spans="1:32" s="22" customFormat="1">
      <c r="A47" s="40" t="s">
        <v>56</v>
      </c>
      <c r="B47" s="35" t="s">
        <v>46</v>
      </c>
      <c r="C47" s="40">
        <v>53462.516000000003</v>
      </c>
      <c r="D47" s="40">
        <v>1E-4</v>
      </c>
      <c r="E47" s="89">
        <f t="shared" si="1"/>
        <v>8033.029337455705</v>
      </c>
      <c r="F47" s="22">
        <f t="shared" si="2"/>
        <v>8033</v>
      </c>
      <c r="G47" s="22">
        <f t="shared" si="3"/>
        <v>1.0507230006624013E-2</v>
      </c>
      <c r="H47" s="22">
        <f>G47</f>
        <v>1.0507230006624013E-2</v>
      </c>
      <c r="O47" s="22">
        <f t="shared" ca="1" si="9"/>
        <v>1.2494128125178746E-2</v>
      </c>
      <c r="P47" s="24">
        <f t="shared" si="6"/>
        <v>1.1698476060640509E-2</v>
      </c>
      <c r="Q47" s="25">
        <f t="shared" si="7"/>
        <v>38444.016000000003</v>
      </c>
      <c r="R47" s="22">
        <f t="shared" si="8"/>
        <v>1.4190671612098728E-6</v>
      </c>
    </row>
    <row r="48" spans="1:32" s="22" customFormat="1">
      <c r="A48" s="24" t="s">
        <v>152</v>
      </c>
      <c r="C48" s="21">
        <v>53533.429799999998</v>
      </c>
      <c r="D48" s="21">
        <v>1.5E-3</v>
      </c>
      <c r="E48" s="89">
        <f t="shared" si="1"/>
        <v>8231.0292352082251</v>
      </c>
      <c r="F48" s="22">
        <f t="shared" si="2"/>
        <v>8231</v>
      </c>
      <c r="G48" s="22">
        <f t="shared" si="3"/>
        <v>1.0470609995536506E-2</v>
      </c>
      <c r="I48" s="22">
        <f>G48</f>
        <v>1.0470609995536506E-2</v>
      </c>
      <c r="O48" s="22">
        <f t="shared" ca="1" si="9"/>
        <v>1.3373037934218634E-2</v>
      </c>
      <c r="P48" s="24">
        <f t="shared" si="6"/>
        <v>1.2505439896838E-2</v>
      </c>
      <c r="Q48" s="25">
        <f t="shared" si="7"/>
        <v>38514.929799999998</v>
      </c>
      <c r="R48" s="22">
        <f t="shared" si="8"/>
        <v>4.1405327272306465E-6</v>
      </c>
    </row>
    <row r="49" spans="1:18" s="22" customFormat="1">
      <c r="A49" s="24" t="s">
        <v>152</v>
      </c>
      <c r="C49" s="21">
        <v>53549.370699999999</v>
      </c>
      <c r="D49" s="21">
        <v>1.6000000000000001E-3</v>
      </c>
      <c r="E49" s="89">
        <f t="shared" si="1"/>
        <v>8275.53815406582</v>
      </c>
      <c r="F49" s="22">
        <f t="shared" si="2"/>
        <v>8275.5</v>
      </c>
      <c r="G49" s="22">
        <f t="shared" si="3"/>
        <v>1.3664904996403493E-2</v>
      </c>
      <c r="I49" s="22">
        <f>G49</f>
        <v>1.3664904996403493E-2</v>
      </c>
      <c r="O49" s="22">
        <f t="shared" ca="1" si="9"/>
        <v>1.3570570694331135E-2</v>
      </c>
      <c r="P49" s="24">
        <f t="shared" si="6"/>
        <v>1.2690237140414437E-2</v>
      </c>
      <c r="Q49" s="25">
        <f t="shared" si="7"/>
        <v>38530.870699999999</v>
      </c>
      <c r="R49" s="22">
        <f t="shared" si="8"/>
        <v>9.49977429498303E-7</v>
      </c>
    </row>
    <row r="50" spans="1:18" s="22" customFormat="1">
      <c r="A50" s="24" t="s">
        <v>152</v>
      </c>
      <c r="C50" s="21">
        <v>53557.427100000001</v>
      </c>
      <c r="D50" s="21">
        <v>8.0000000000000004E-4</v>
      </c>
      <c r="E50" s="89">
        <f t="shared" si="1"/>
        <v>8298.0325962795196</v>
      </c>
      <c r="F50" s="22">
        <f t="shared" si="2"/>
        <v>8298</v>
      </c>
      <c r="G50" s="22">
        <f t="shared" si="3"/>
        <v>1.1674380002659746E-2</v>
      </c>
      <c r="I50" s="22">
        <f>G50</f>
        <v>1.1674380002659746E-2</v>
      </c>
      <c r="O50" s="22">
        <f t="shared" ca="1" si="9"/>
        <v>1.3670446808994759E-2</v>
      </c>
      <c r="P50" s="24">
        <f t="shared" si="6"/>
        <v>1.2784153689027947E-2</v>
      </c>
      <c r="Q50" s="25">
        <f t="shared" si="7"/>
        <v>38538.927100000001</v>
      </c>
      <c r="R50" s="22">
        <f t="shared" si="8"/>
        <v>1.2315976349552673E-6</v>
      </c>
    </row>
    <row r="51" spans="1:18" s="22" customFormat="1">
      <c r="A51" s="24" t="s">
        <v>152</v>
      </c>
      <c r="C51" s="21">
        <v>53567.4539</v>
      </c>
      <c r="D51" s="21">
        <v>1E-3</v>
      </c>
      <c r="E51" s="89">
        <f t="shared" si="1"/>
        <v>8326.0286333665881</v>
      </c>
      <c r="F51" s="22">
        <f t="shared" si="2"/>
        <v>8326</v>
      </c>
      <c r="G51" s="22">
        <f t="shared" si="3"/>
        <v>1.0255059998598881E-2</v>
      </c>
      <c r="I51" s="22">
        <f>G51</f>
        <v>1.0255059998598881E-2</v>
      </c>
      <c r="O51" s="22">
        <f t="shared" ca="1" si="9"/>
        <v>1.3794737085020606E-2</v>
      </c>
      <c r="P51" s="24">
        <f t="shared" si="6"/>
        <v>1.290147760123286E-2</v>
      </c>
      <c r="Q51" s="25">
        <f t="shared" si="7"/>
        <v>38548.9539</v>
      </c>
      <c r="R51" s="22">
        <f t="shared" si="8"/>
        <v>7.0035261275309774E-6</v>
      </c>
    </row>
    <row r="52" spans="1:18" s="22" customFormat="1">
      <c r="A52" s="36" t="s">
        <v>48</v>
      </c>
      <c r="B52" s="37"/>
      <c r="C52" s="38">
        <v>53573.903200000001</v>
      </c>
      <c r="D52" s="39">
        <v>8.9999999999999998E-4</v>
      </c>
      <c r="E52" s="89">
        <f t="shared" si="1"/>
        <v>8344.0358582025929</v>
      </c>
      <c r="F52" s="22">
        <f t="shared" si="2"/>
        <v>8344</v>
      </c>
      <c r="G52" s="22">
        <f t="shared" si="3"/>
        <v>1.2842640004237182E-2</v>
      </c>
      <c r="O52" s="22">
        <f t="shared" ca="1" si="9"/>
        <v>1.3874637976751505E-2</v>
      </c>
      <c r="P52" s="24">
        <f t="shared" si="6"/>
        <v>1.2977163615241757E-2</v>
      </c>
      <c r="Q52" s="25">
        <f t="shared" si="7"/>
        <v>38555.403200000001</v>
      </c>
      <c r="R52" s="22">
        <f t="shared" si="8"/>
        <v>1.8096601917710023E-8</v>
      </c>
    </row>
    <row r="53" spans="1:18" s="22" customFormat="1" ht="13.5" thickBot="1">
      <c r="A53" s="130" t="s">
        <v>152</v>
      </c>
      <c r="B53" s="114"/>
      <c r="C53" s="131">
        <v>53578.383099999999</v>
      </c>
      <c r="D53" s="131">
        <v>1.1000000000000001E-3</v>
      </c>
      <c r="E53" s="116">
        <f t="shared" ref="E53:E76" si="11">+(C53-C$7)/C$8</f>
        <v>8356.5442802860416</v>
      </c>
      <c r="F53" s="114">
        <f t="shared" ref="F53:F76" si="12">ROUND(2*E53,0)/2</f>
        <v>8356.5</v>
      </c>
      <c r="G53" s="114">
        <f t="shared" ref="G53:G76" si="13">+C53-(C$7+F53*C$8)</f>
        <v>1.5859015002206434E-2</v>
      </c>
      <c r="H53" s="114"/>
      <c r="I53" s="114">
        <f>G53</f>
        <v>1.5859015002206434E-2</v>
      </c>
      <c r="J53" s="114"/>
      <c r="K53" s="114"/>
      <c r="L53" s="114"/>
      <c r="M53" s="114"/>
      <c r="N53" s="114"/>
      <c r="O53" s="114">
        <f t="shared" ca="1" si="9"/>
        <v>1.393012470712018E-2</v>
      </c>
      <c r="P53" s="130">
        <f t="shared" ref="P53:P76" si="14">D$11+D$12*F53+D$13*F53^2</f>
        <v>1.3029844674488734E-2</v>
      </c>
      <c r="Q53" s="132">
        <f t="shared" ref="Q53:Q76" si="15">+C53-15018.5</f>
        <v>38559.883099999999</v>
      </c>
      <c r="R53" s="114">
        <f t="shared" si="8"/>
        <v>8.0042047432382732E-6</v>
      </c>
    </row>
    <row r="54" spans="1:18" s="22" customFormat="1">
      <c r="A54" s="34" t="s">
        <v>49</v>
      </c>
      <c r="B54" s="35" t="s">
        <v>46</v>
      </c>
      <c r="C54" s="40">
        <v>53629.599300000002</v>
      </c>
      <c r="D54" s="40">
        <v>2.0000000000000001E-4</v>
      </c>
      <c r="E54" s="89">
        <f t="shared" si="11"/>
        <v>8499.5460988781069</v>
      </c>
      <c r="F54" s="22">
        <f t="shared" si="12"/>
        <v>8499.5</v>
      </c>
      <c r="G54" s="22">
        <f t="shared" si="13"/>
        <v>1.6510345005372074E-2</v>
      </c>
      <c r="O54" s="22">
        <f t="shared" ca="1" si="9"/>
        <v>1.4564892902537877E-2</v>
      </c>
      <c r="P54" s="24">
        <f t="shared" si="14"/>
        <v>1.3639592436668752E-2</v>
      </c>
      <c r="Q54" s="25">
        <f t="shared" si="15"/>
        <v>38611.099300000002</v>
      </c>
    </row>
    <row r="55" spans="1:18" s="22" customFormat="1">
      <c r="A55" s="18" t="s">
        <v>50</v>
      </c>
      <c r="B55" s="35"/>
      <c r="C55" s="19">
        <v>53860.422700000003</v>
      </c>
      <c r="D55" s="19">
        <v>3.2000000000000002E-3</v>
      </c>
      <c r="E55" s="89">
        <f t="shared" si="11"/>
        <v>9144.0329208914918</v>
      </c>
      <c r="F55" s="22">
        <f t="shared" si="12"/>
        <v>9144</v>
      </c>
      <c r="G55" s="22">
        <f t="shared" si="13"/>
        <v>1.179064000461949E-2</v>
      </c>
      <c r="O55" s="22">
        <f t="shared" ca="1" si="9"/>
        <v>1.7425788720347012E-2</v>
      </c>
      <c r="P55" s="24">
        <f t="shared" si="14"/>
        <v>1.6549239791847484E-2</v>
      </c>
      <c r="Q55" s="25">
        <f t="shared" si="15"/>
        <v>38841.922700000003</v>
      </c>
    </row>
    <row r="56" spans="1:18" s="22" customFormat="1">
      <c r="A56" s="18" t="s">
        <v>50</v>
      </c>
      <c r="B56" s="35"/>
      <c r="C56" s="19">
        <v>53933.492100000003</v>
      </c>
      <c r="D56" s="19">
        <v>2.2000000000000001E-3</v>
      </c>
      <c r="E56" s="89">
        <f t="shared" si="11"/>
        <v>9348.0515142941749</v>
      </c>
      <c r="F56" s="22">
        <f t="shared" si="12"/>
        <v>9348</v>
      </c>
      <c r="G56" s="22">
        <f t="shared" si="13"/>
        <v>1.8449880000844132E-2</v>
      </c>
      <c r="O56" s="22">
        <f t="shared" ca="1" si="9"/>
        <v>1.8331332159963871E-2</v>
      </c>
      <c r="P56" s="24">
        <f t="shared" si="14"/>
        <v>1.7525298945486718E-2</v>
      </c>
      <c r="Q56" s="25">
        <f t="shared" si="15"/>
        <v>38914.992100000003</v>
      </c>
    </row>
    <row r="57" spans="1:18" s="22" customFormat="1">
      <c r="A57" s="32" t="s">
        <v>51</v>
      </c>
      <c r="B57" s="41" t="s">
        <v>52</v>
      </c>
      <c r="C57" s="42">
        <v>53944.412300000004</v>
      </c>
      <c r="D57" s="43">
        <v>1E-4</v>
      </c>
      <c r="E57" s="89">
        <f t="shared" si="11"/>
        <v>9378.5420321262081</v>
      </c>
      <c r="F57" s="22">
        <f t="shared" si="12"/>
        <v>9378.5</v>
      </c>
      <c r="G57" s="22">
        <f t="shared" si="13"/>
        <v>1.5053835006256122E-2</v>
      </c>
      <c r="O57" s="22">
        <f t="shared" ca="1" si="9"/>
        <v>1.8466719782063452E-2</v>
      </c>
      <c r="P57" s="24">
        <f t="shared" si="14"/>
        <v>1.7673505458242825E-2</v>
      </c>
      <c r="Q57" s="25">
        <f t="shared" si="15"/>
        <v>38925.912300000004</v>
      </c>
    </row>
    <row r="58" spans="1:18" s="22" customFormat="1">
      <c r="A58" s="32" t="s">
        <v>51</v>
      </c>
      <c r="B58" s="41" t="s">
        <v>52</v>
      </c>
      <c r="C58" s="42">
        <v>53945.491399999999</v>
      </c>
      <c r="D58" s="43">
        <v>2.0000000000000001E-4</v>
      </c>
      <c r="E58" s="89">
        <f t="shared" si="11"/>
        <v>9381.5550097083415</v>
      </c>
      <c r="F58" s="22">
        <f t="shared" si="12"/>
        <v>9381.5</v>
      </c>
      <c r="G58" s="22">
        <f t="shared" si="13"/>
        <v>1.9701764998899307E-2</v>
      </c>
      <c r="O58" s="22">
        <f t="shared" ca="1" si="9"/>
        <v>1.8480036597351934E-2</v>
      </c>
      <c r="P58" s="24">
        <f t="shared" si="14"/>
        <v>1.7688115130693023E-2</v>
      </c>
      <c r="Q58" s="25">
        <f t="shared" si="15"/>
        <v>38926.991399999999</v>
      </c>
    </row>
    <row r="59" spans="1:18" s="22" customFormat="1">
      <c r="A59" s="32" t="s">
        <v>51</v>
      </c>
      <c r="B59" s="41" t="s">
        <v>46</v>
      </c>
      <c r="C59" s="42">
        <v>53947.461300000003</v>
      </c>
      <c r="D59" s="43">
        <v>6.9999999999999999E-4</v>
      </c>
      <c r="E59" s="89">
        <f t="shared" si="11"/>
        <v>9387.0552085213149</v>
      </c>
      <c r="F59" s="22">
        <f t="shared" si="12"/>
        <v>9387</v>
      </c>
      <c r="G59" s="22">
        <f t="shared" si="13"/>
        <v>1.9772970001213253E-2</v>
      </c>
      <c r="O59" s="22">
        <f t="shared" ca="1" si="9"/>
        <v>1.8504450758714149E-2</v>
      </c>
      <c r="P59" s="24">
        <f t="shared" si="14"/>
        <v>1.7714914407696146E-2</v>
      </c>
      <c r="Q59" s="25">
        <f t="shared" si="15"/>
        <v>38928.961300000003</v>
      </c>
    </row>
    <row r="60" spans="1:18" s="22" customFormat="1">
      <c r="A60" s="32" t="s">
        <v>51</v>
      </c>
      <c r="B60" s="33" t="s">
        <v>52</v>
      </c>
      <c r="C60" s="29">
        <v>53963.398699999998</v>
      </c>
      <c r="D60" s="29">
        <v>4.0000000000000002E-4</v>
      </c>
      <c r="E60" s="89">
        <f t="shared" si="11"/>
        <v>9431.5543549560061</v>
      </c>
      <c r="F60" s="22">
        <f t="shared" si="12"/>
        <v>9431.5</v>
      </c>
      <c r="G60" s="22">
        <f t="shared" si="13"/>
        <v>1.9467264995910227E-2</v>
      </c>
      <c r="O60" s="22">
        <f t="shared" ca="1" si="9"/>
        <v>1.870198351882665E-2</v>
      </c>
      <c r="P60" s="24">
        <f t="shared" si="14"/>
        <v>1.7932452995687926E-2</v>
      </c>
      <c r="Q60" s="25">
        <f t="shared" si="15"/>
        <v>38944.898699999998</v>
      </c>
    </row>
    <row r="61" spans="1:18" s="22" customFormat="1">
      <c r="A61" s="19" t="s">
        <v>53</v>
      </c>
      <c r="B61" s="90" t="s">
        <v>52</v>
      </c>
      <c r="C61" s="19">
        <v>54204.434200000003</v>
      </c>
      <c r="D61" s="19">
        <v>1.9E-3</v>
      </c>
      <c r="E61" s="89">
        <f t="shared" si="11"/>
        <v>10104.554594045327</v>
      </c>
      <c r="F61" s="22">
        <f t="shared" si="12"/>
        <v>10104.5</v>
      </c>
      <c r="G61" s="22">
        <f t="shared" si="13"/>
        <v>1.9552895006199833E-2</v>
      </c>
      <c r="O61" s="22">
        <f t="shared" ca="1" si="9"/>
        <v>2.1689389081876381E-2</v>
      </c>
      <c r="P61" s="24">
        <f t="shared" si="14"/>
        <v>2.1376087385165613E-2</v>
      </c>
      <c r="Q61" s="25">
        <f t="shared" si="15"/>
        <v>39185.934200000003</v>
      </c>
    </row>
    <row r="62" spans="1:18" s="22" customFormat="1">
      <c r="A62" s="19" t="s">
        <v>53</v>
      </c>
      <c r="B62" s="35"/>
      <c r="C62" s="19">
        <v>54204.611599999997</v>
      </c>
      <c r="D62" s="19">
        <v>1.4E-3</v>
      </c>
      <c r="E62" s="89">
        <f t="shared" si="11"/>
        <v>10105.049916279644</v>
      </c>
      <c r="F62" s="22">
        <f t="shared" si="12"/>
        <v>10105</v>
      </c>
      <c r="G62" s="22">
        <f t="shared" si="13"/>
        <v>1.7877549995318986E-2</v>
      </c>
      <c r="O62" s="22">
        <f t="shared" ca="1" si="9"/>
        <v>2.1691608551091122E-2</v>
      </c>
      <c r="P62" s="24">
        <f t="shared" si="14"/>
        <v>2.1378752971775376E-2</v>
      </c>
      <c r="Q62" s="25">
        <f t="shared" si="15"/>
        <v>39186.111599999997</v>
      </c>
    </row>
    <row r="63" spans="1:18" s="22" customFormat="1">
      <c r="A63" s="19" t="s">
        <v>53</v>
      </c>
      <c r="B63" s="35"/>
      <c r="C63" s="19">
        <v>54217.508199999997</v>
      </c>
      <c r="D63" s="19">
        <v>4.4999999999999997E-3</v>
      </c>
      <c r="E63" s="89">
        <f t="shared" si="11"/>
        <v>10141.058781710002</v>
      </c>
      <c r="F63" s="22">
        <f t="shared" si="12"/>
        <v>10141</v>
      </c>
      <c r="G63" s="22">
        <f t="shared" si="13"/>
        <v>2.1052709998912178E-2</v>
      </c>
      <c r="O63" s="22">
        <f t="shared" ca="1" si="9"/>
        <v>2.1851410334552925E-2</v>
      </c>
      <c r="P63" s="24">
        <f t="shared" si="14"/>
        <v>2.1571093369166967E-2</v>
      </c>
      <c r="Q63" s="25">
        <f t="shared" si="15"/>
        <v>39199.008199999997</v>
      </c>
    </row>
    <row r="64" spans="1:18" s="22" customFormat="1">
      <c r="A64" s="19" t="s">
        <v>53</v>
      </c>
      <c r="B64" s="90" t="s">
        <v>52</v>
      </c>
      <c r="C64" s="19">
        <v>54223.418899999997</v>
      </c>
      <c r="D64" s="19">
        <v>1E-4</v>
      </c>
      <c r="E64" s="89">
        <f t="shared" si="11"/>
        <v>10157.562170269719</v>
      </c>
      <c r="F64" s="22">
        <f t="shared" si="12"/>
        <v>10157.5</v>
      </c>
      <c r="G64" s="22">
        <f t="shared" si="13"/>
        <v>2.2266324995143805E-2</v>
      </c>
      <c r="O64" s="22">
        <f t="shared" ca="1" si="9"/>
        <v>2.1924652818639579E-2</v>
      </c>
      <c r="P64" s="24">
        <f t="shared" si="14"/>
        <v>2.1659525056167216E-2</v>
      </c>
      <c r="Q64" s="25">
        <f t="shared" si="15"/>
        <v>39204.918899999997</v>
      </c>
    </row>
    <row r="65" spans="1:17" s="22" customFormat="1">
      <c r="A65" s="19" t="s">
        <v>59</v>
      </c>
      <c r="B65" s="90" t="s">
        <v>46</v>
      </c>
      <c r="C65" s="19">
        <v>54587.480900000002</v>
      </c>
      <c r="D65" s="19">
        <v>5.0000000000000001E-4</v>
      </c>
      <c r="E65" s="89">
        <f t="shared" si="11"/>
        <v>11174.067262023153</v>
      </c>
      <c r="F65" s="22">
        <f t="shared" si="12"/>
        <v>11174</v>
      </c>
      <c r="G65" s="22">
        <f t="shared" si="13"/>
        <v>2.4089940001431387E-2</v>
      </c>
      <c r="O65" s="22">
        <f t="shared" ca="1" si="9"/>
        <v>2.6436833732220628E-2</v>
      </c>
      <c r="P65" s="24">
        <f t="shared" si="14"/>
        <v>2.7441614394480139E-2</v>
      </c>
      <c r="Q65" s="25">
        <f t="shared" si="15"/>
        <v>39568.980900000002</v>
      </c>
    </row>
    <row r="66" spans="1:17" s="22" customFormat="1">
      <c r="A66" s="19" t="s">
        <v>58</v>
      </c>
      <c r="B66" s="90" t="s">
        <v>46</v>
      </c>
      <c r="C66" s="19">
        <v>54597.515800000001</v>
      </c>
      <c r="D66" s="19">
        <v>5.0000000000000001E-3</v>
      </c>
      <c r="E66" s="89">
        <f t="shared" si="11"/>
        <v>11202.085915288901</v>
      </c>
      <c r="F66" s="22">
        <f t="shared" si="12"/>
        <v>11202</v>
      </c>
      <c r="G66" s="22">
        <f t="shared" si="13"/>
        <v>3.0770620003750082E-2</v>
      </c>
      <c r="O66" s="22">
        <f t="shared" ca="1" si="9"/>
        <v>2.6561124008246468E-2</v>
      </c>
      <c r="P66" s="24">
        <f t="shared" si="14"/>
        <v>2.7610192048434581E-2</v>
      </c>
      <c r="Q66" s="25">
        <f t="shared" si="15"/>
        <v>39579.015800000001</v>
      </c>
    </row>
    <row r="67" spans="1:17" s="22" customFormat="1">
      <c r="A67" s="19" t="s">
        <v>59</v>
      </c>
      <c r="B67" s="90" t="s">
        <v>46</v>
      </c>
      <c r="C67" s="19">
        <v>54616.496899999998</v>
      </c>
      <c r="D67" s="19">
        <v>2.9999999999999997E-4</v>
      </c>
      <c r="E67" s="89">
        <f t="shared" si="11"/>
        <v>11255.083439878334</v>
      </c>
      <c r="F67" s="22">
        <f t="shared" si="12"/>
        <v>11255</v>
      </c>
      <c r="G67" s="22">
        <f t="shared" si="13"/>
        <v>2.9884049996326212E-2</v>
      </c>
      <c r="O67" s="22">
        <f t="shared" ca="1" si="9"/>
        <v>2.6796387745009673E-2</v>
      </c>
      <c r="P67" s="24">
        <f t="shared" si="14"/>
        <v>2.7930651649984761E-2</v>
      </c>
      <c r="Q67" s="25">
        <f t="shared" si="15"/>
        <v>39597.996899999998</v>
      </c>
    </row>
    <row r="68" spans="1:17" s="22" customFormat="1">
      <c r="A68" s="19" t="s">
        <v>59</v>
      </c>
      <c r="B68" s="90" t="s">
        <v>52</v>
      </c>
      <c r="C68" s="19">
        <v>54647.480900000002</v>
      </c>
      <c r="D68" s="19">
        <v>5.9999999999999995E-4</v>
      </c>
      <c r="E68" s="89">
        <f t="shared" si="11"/>
        <v>11341.594511516932</v>
      </c>
      <c r="F68" s="22">
        <f t="shared" si="12"/>
        <v>11341.5</v>
      </c>
      <c r="G68" s="22">
        <f t="shared" si="13"/>
        <v>3.3849365005153231E-2</v>
      </c>
      <c r="O68" s="22">
        <f t="shared" ca="1" si="9"/>
        <v>2.7180355919160942E-2</v>
      </c>
      <c r="P68" s="24">
        <f t="shared" si="14"/>
        <v>2.8457505973943809E-2</v>
      </c>
      <c r="Q68" s="25">
        <f t="shared" si="15"/>
        <v>39628.980900000002</v>
      </c>
    </row>
    <row r="69" spans="1:17" s="22" customFormat="1">
      <c r="A69" s="19" t="s">
        <v>59</v>
      </c>
      <c r="B69" s="90" t="s">
        <v>52</v>
      </c>
      <c r="C69" s="19">
        <v>54662.5167</v>
      </c>
      <c r="D69" s="19">
        <v>8.0000000000000004E-4</v>
      </c>
      <c r="E69" s="89">
        <f t="shared" si="11"/>
        <v>11383.576281815904</v>
      </c>
      <c r="F69" s="22">
        <f t="shared" si="12"/>
        <v>11383.5</v>
      </c>
      <c r="G69" s="22">
        <f t="shared" si="13"/>
        <v>2.732038500107592E-2</v>
      </c>
      <c r="O69" s="22">
        <f t="shared" ca="1" si="9"/>
        <v>2.7366791333199702E-2</v>
      </c>
      <c r="P69" s="24">
        <f t="shared" si="14"/>
        <v>2.8715037151295128E-2</v>
      </c>
      <c r="Q69" s="25">
        <f t="shared" si="15"/>
        <v>39644.0167</v>
      </c>
    </row>
    <row r="70" spans="1:17" s="22" customFormat="1">
      <c r="A70" s="44" t="s">
        <v>62</v>
      </c>
      <c r="B70" s="89"/>
      <c r="C70" s="19">
        <v>54901.9444</v>
      </c>
      <c r="D70" s="19">
        <v>1E-4</v>
      </c>
      <c r="E70" s="89">
        <f t="shared" si="11"/>
        <v>12052.087349042942</v>
      </c>
      <c r="F70" s="22">
        <f t="shared" si="12"/>
        <v>12052</v>
      </c>
      <c r="G70" s="22">
        <f t="shared" si="13"/>
        <v>3.1284119999327231E-2</v>
      </c>
      <c r="O70" s="22">
        <f t="shared" ca="1" si="9"/>
        <v>3.0334221673316706E-2</v>
      </c>
      <c r="P70" s="24">
        <f t="shared" si="14"/>
        <v>3.296522714915559E-2</v>
      </c>
      <c r="Q70" s="25">
        <f t="shared" si="15"/>
        <v>39883.4444</v>
      </c>
    </row>
    <row r="71" spans="1:17" s="22" customFormat="1">
      <c r="A71" s="32" t="s">
        <v>134</v>
      </c>
      <c r="B71" s="30" t="s">
        <v>46</v>
      </c>
      <c r="C71" s="32">
        <v>54938.476000000002</v>
      </c>
      <c r="D71" s="32">
        <v>2E-3</v>
      </c>
      <c r="E71" s="89">
        <f t="shared" si="11"/>
        <v>12154.087990169732</v>
      </c>
      <c r="F71" s="22">
        <f t="shared" si="12"/>
        <v>12154</v>
      </c>
      <c r="G71" s="22">
        <f t="shared" si="13"/>
        <v>3.1513740002992563E-2</v>
      </c>
      <c r="O71" s="22">
        <f t="shared" ca="1" si="9"/>
        <v>3.0786993393125132E-2</v>
      </c>
      <c r="P71" s="24">
        <f t="shared" si="14"/>
        <v>3.3638733304285809E-2</v>
      </c>
      <c r="Q71" s="25">
        <f t="shared" si="15"/>
        <v>39919.976000000002</v>
      </c>
    </row>
    <row r="72" spans="1:17" s="22" customFormat="1">
      <c r="A72" s="18" t="s">
        <v>60</v>
      </c>
      <c r="B72" s="90" t="s">
        <v>46</v>
      </c>
      <c r="C72" s="19">
        <v>54947.428910000002</v>
      </c>
      <c r="D72" s="19">
        <v>1E-3</v>
      </c>
      <c r="E72" s="89">
        <f t="shared" si="11"/>
        <v>12179.085596624154</v>
      </c>
      <c r="F72" s="22">
        <f t="shared" si="12"/>
        <v>12179</v>
      </c>
      <c r="G72" s="22">
        <f t="shared" si="13"/>
        <v>3.0656490002002101E-2</v>
      </c>
      <c r="O72" s="22">
        <f t="shared" ca="1" si="9"/>
        <v>3.089796685386249E-2</v>
      </c>
      <c r="P72" s="24">
        <f t="shared" si="14"/>
        <v>3.3804818740120202E-2</v>
      </c>
      <c r="Q72" s="25">
        <f t="shared" si="15"/>
        <v>39928.928910000002</v>
      </c>
    </row>
    <row r="73" spans="1:17" s="22" customFormat="1">
      <c r="A73" s="18" t="s">
        <v>60</v>
      </c>
      <c r="B73" s="90" t="s">
        <v>46</v>
      </c>
      <c r="C73" s="19">
        <v>54947.432410000001</v>
      </c>
      <c r="D73" s="19">
        <v>5.0000000000000001E-4</v>
      </c>
      <c r="E73" s="89">
        <f t="shared" si="11"/>
        <v>12179.095369047038</v>
      </c>
      <c r="F73" s="22">
        <f t="shared" si="12"/>
        <v>12179</v>
      </c>
      <c r="G73" s="22">
        <f t="shared" si="13"/>
        <v>3.4156490000896156E-2</v>
      </c>
      <c r="O73" s="22">
        <f t="shared" ca="1" si="9"/>
        <v>3.089796685386249E-2</v>
      </c>
      <c r="P73" s="24">
        <f t="shared" si="14"/>
        <v>3.3804818740120202E-2</v>
      </c>
      <c r="Q73" s="25">
        <f t="shared" si="15"/>
        <v>39928.932410000001</v>
      </c>
    </row>
    <row r="74" spans="1:17" s="22" customFormat="1">
      <c r="A74" s="133" t="s">
        <v>192</v>
      </c>
      <c r="B74" s="90" t="s">
        <v>46</v>
      </c>
      <c r="C74" s="21">
        <v>55049.4928</v>
      </c>
      <c r="D74" s="21">
        <v>1.4E-3</v>
      </c>
      <c r="E74" s="89">
        <f t="shared" si="11"/>
        <v>12464.06030936308</v>
      </c>
      <c r="F74" s="22">
        <f t="shared" si="12"/>
        <v>12464</v>
      </c>
      <c r="G74" s="22">
        <f t="shared" si="13"/>
        <v>2.1599840001726989E-2</v>
      </c>
      <c r="O74" s="22">
        <f t="shared" ca="1" si="9"/>
        <v>3.2163064306268391E-2</v>
      </c>
      <c r="P74" s="24">
        <f t="shared" si="14"/>
        <v>3.5726308817833882E-2</v>
      </c>
      <c r="Q74" s="25">
        <f t="shared" si="15"/>
        <v>40030.9928</v>
      </c>
    </row>
    <row r="75" spans="1:17" s="22" customFormat="1">
      <c r="A75" s="133" t="s">
        <v>177</v>
      </c>
      <c r="B75" s="134" t="s">
        <v>52</v>
      </c>
      <c r="C75" s="21">
        <v>54934.361199999999</v>
      </c>
      <c r="D75" s="21">
        <v>1.8E-3</v>
      </c>
      <c r="E75" s="89">
        <f t="shared" si="11"/>
        <v>12142.59897139944</v>
      </c>
      <c r="F75" s="22">
        <f t="shared" si="12"/>
        <v>12142.5</v>
      </c>
      <c r="G75" s="22">
        <f t="shared" si="13"/>
        <v>3.5446674999548122E-2</v>
      </c>
      <c r="O75" s="22">
        <f t="shared" ca="1" si="9"/>
        <v>3.0735945601185945E-2</v>
      </c>
      <c r="P75" s="24">
        <f t="shared" si="14"/>
        <v>3.3562467583166306E-2</v>
      </c>
      <c r="Q75" s="25">
        <f t="shared" si="15"/>
        <v>39915.861199999999</v>
      </c>
    </row>
    <row r="76" spans="1:17" s="22" customFormat="1">
      <c r="A76" s="133" t="s">
        <v>177</v>
      </c>
      <c r="B76" s="134" t="s">
        <v>46</v>
      </c>
      <c r="C76" s="21">
        <v>54947.428099999997</v>
      </c>
      <c r="D76" s="21">
        <v>8.9999999999999998E-4</v>
      </c>
      <c r="E76" s="89">
        <f t="shared" si="11"/>
        <v>12179.083335006273</v>
      </c>
      <c r="F76" s="22">
        <f t="shared" si="12"/>
        <v>12179</v>
      </c>
      <c r="G76" s="22">
        <f t="shared" si="13"/>
        <v>2.9846489996998571E-2</v>
      </c>
      <c r="O76" s="22">
        <f t="shared" ca="1" si="9"/>
        <v>3.089796685386249E-2</v>
      </c>
      <c r="P76" s="24">
        <f t="shared" si="14"/>
        <v>3.3804818740120202E-2</v>
      </c>
      <c r="Q76" s="25">
        <f t="shared" si="15"/>
        <v>39928.928099999997</v>
      </c>
    </row>
    <row r="77" spans="1:17" s="22" customFormat="1">
      <c r="C77" s="21"/>
      <c r="D77" s="21"/>
      <c r="P77" s="24"/>
    </row>
    <row r="78" spans="1:17" s="22" customFormat="1">
      <c r="C78" s="21"/>
      <c r="D78" s="21"/>
      <c r="P78" s="24"/>
    </row>
    <row r="79" spans="1:17" s="22" customFormat="1">
      <c r="C79" s="21"/>
      <c r="D79" s="21"/>
      <c r="P79" s="24"/>
    </row>
    <row r="80" spans="1:17" s="22" customFormat="1">
      <c r="C80" s="21"/>
      <c r="D80" s="21"/>
      <c r="P80" s="24"/>
    </row>
    <row r="81" spans="3:16" s="22" customFormat="1">
      <c r="C81" s="21"/>
      <c r="D81" s="21"/>
      <c r="P81" s="24"/>
    </row>
    <row r="82" spans="3:16" s="22" customFormat="1">
      <c r="C82" s="21"/>
      <c r="D82" s="21"/>
      <c r="P82" s="24"/>
    </row>
    <row r="83" spans="3:16" s="22" customFormat="1">
      <c r="C83" s="21"/>
      <c r="D83" s="21"/>
      <c r="P83" s="24"/>
    </row>
    <row r="84" spans="3:16" s="22" customFormat="1">
      <c r="C84" s="21"/>
      <c r="D84" s="21"/>
      <c r="P84" s="24"/>
    </row>
    <row r="85" spans="3:16" s="22" customFormat="1">
      <c r="C85" s="21"/>
      <c r="D85" s="21"/>
      <c r="P85" s="24"/>
    </row>
    <row r="86" spans="3:16" s="22" customFormat="1">
      <c r="C86" s="21"/>
      <c r="D86" s="21"/>
      <c r="P86" s="24"/>
    </row>
    <row r="87" spans="3:16" s="22" customFormat="1">
      <c r="C87" s="21"/>
      <c r="D87" s="21"/>
      <c r="P87" s="24"/>
    </row>
    <row r="88" spans="3:16" s="22" customFormat="1">
      <c r="C88" s="21"/>
      <c r="D88" s="21"/>
      <c r="P88" s="24"/>
    </row>
    <row r="89" spans="3:16" s="22" customFormat="1">
      <c r="C89" s="21"/>
      <c r="D89" s="21"/>
      <c r="P89" s="24"/>
    </row>
    <row r="90" spans="3:16" s="22" customFormat="1">
      <c r="C90" s="21"/>
      <c r="D90" s="21"/>
      <c r="P90" s="24"/>
    </row>
    <row r="91" spans="3:16" s="22" customFormat="1">
      <c r="C91" s="21"/>
      <c r="D91" s="21"/>
      <c r="P91" s="24"/>
    </row>
    <row r="92" spans="3:16" s="22" customFormat="1">
      <c r="C92" s="21"/>
      <c r="D92" s="21"/>
      <c r="P92" s="24"/>
    </row>
    <row r="93" spans="3:16" s="22" customFormat="1">
      <c r="C93" s="21"/>
      <c r="D93" s="21"/>
      <c r="P93" s="24"/>
    </row>
    <row r="94" spans="3:16" s="22" customFormat="1">
      <c r="C94" s="21"/>
      <c r="D94" s="21"/>
      <c r="P94" s="24"/>
    </row>
    <row r="95" spans="3:16" s="22" customFormat="1">
      <c r="C95" s="21"/>
      <c r="D95" s="21"/>
      <c r="P95" s="24"/>
    </row>
    <row r="96" spans="3:16" s="22" customFormat="1">
      <c r="C96" s="21"/>
      <c r="D96" s="21"/>
      <c r="P96" s="24"/>
    </row>
    <row r="97" spans="3:16" s="22" customFormat="1">
      <c r="C97" s="21"/>
      <c r="D97" s="21"/>
      <c r="P97" s="24"/>
    </row>
    <row r="98" spans="3:16" s="22" customFormat="1">
      <c r="C98" s="21"/>
      <c r="D98" s="21"/>
      <c r="P98" s="24"/>
    </row>
    <row r="99" spans="3:16" s="22" customFormat="1">
      <c r="C99" s="21"/>
      <c r="D99" s="21"/>
      <c r="P99" s="24"/>
    </row>
    <row r="100" spans="3:16" s="22" customFormat="1">
      <c r="C100" s="21"/>
      <c r="D100" s="21"/>
      <c r="P100" s="24"/>
    </row>
    <row r="101" spans="3:16" s="22" customFormat="1">
      <c r="C101" s="21"/>
      <c r="D101" s="21"/>
      <c r="P101" s="24"/>
    </row>
    <row r="102" spans="3:16" s="22" customFormat="1">
      <c r="C102" s="21"/>
      <c r="D102" s="21"/>
      <c r="P102" s="24"/>
    </row>
    <row r="103" spans="3:16" s="22" customFormat="1">
      <c r="C103" s="21"/>
      <c r="D103" s="21"/>
      <c r="P103" s="24"/>
    </row>
    <row r="104" spans="3:16" s="22" customFormat="1">
      <c r="C104" s="21"/>
      <c r="D104" s="21"/>
      <c r="P104" s="24"/>
    </row>
    <row r="105" spans="3:16">
      <c r="C105" s="20"/>
      <c r="D105" s="20"/>
      <c r="P105" s="13"/>
    </row>
    <row r="106" spans="3:16">
      <c r="C106" s="20"/>
      <c r="D106" s="20"/>
      <c r="P106" s="13"/>
    </row>
    <row r="107" spans="3:16">
      <c r="C107" s="20"/>
      <c r="D107" s="20"/>
      <c r="P107" s="13"/>
    </row>
    <row r="108" spans="3:16">
      <c r="C108" s="20"/>
      <c r="D108" s="20"/>
      <c r="P108" s="13"/>
    </row>
    <row r="109" spans="3:16">
      <c r="C109" s="20"/>
      <c r="D109" s="20"/>
      <c r="P109" s="13"/>
    </row>
    <row r="110" spans="3:16">
      <c r="C110" s="20"/>
      <c r="D110" s="20"/>
      <c r="P110" s="13"/>
    </row>
    <row r="111" spans="3:16">
      <c r="C111" s="20"/>
      <c r="D111" s="20"/>
      <c r="P111" s="13"/>
    </row>
    <row r="112" spans="3:16">
      <c r="C112" s="20"/>
      <c r="D112" s="20"/>
      <c r="P112" s="13"/>
    </row>
    <row r="113" spans="3:16">
      <c r="C113" s="20"/>
      <c r="D113" s="20"/>
      <c r="P113" s="13"/>
    </row>
    <row r="114" spans="3:16">
      <c r="C114" s="20"/>
      <c r="D114" s="20"/>
      <c r="P114" s="13"/>
    </row>
    <row r="115" spans="3:16">
      <c r="C115" s="20"/>
      <c r="D115" s="20"/>
      <c r="P115" s="13"/>
    </row>
    <row r="116" spans="3:16">
      <c r="C116" s="20"/>
      <c r="D116" s="20"/>
      <c r="P116" s="13"/>
    </row>
    <row r="117" spans="3:16">
      <c r="C117" s="20"/>
      <c r="D117" s="20"/>
      <c r="P117" s="13"/>
    </row>
    <row r="118" spans="3:16">
      <c r="C118" s="20"/>
      <c r="D118" s="20"/>
      <c r="P118" s="13"/>
    </row>
    <row r="119" spans="3:16">
      <c r="C119" s="20"/>
      <c r="D119" s="20"/>
      <c r="P119" s="13"/>
    </row>
    <row r="120" spans="3:16">
      <c r="C120" s="20"/>
      <c r="D120" s="20"/>
      <c r="P120" s="13"/>
    </row>
    <row r="121" spans="3:16">
      <c r="C121" s="20"/>
      <c r="D121" s="20"/>
      <c r="P121" s="13"/>
    </row>
    <row r="122" spans="3:16">
      <c r="C122" s="20"/>
      <c r="D122" s="20"/>
      <c r="P122" s="13"/>
    </row>
    <row r="123" spans="3:16">
      <c r="C123" s="20"/>
      <c r="D123" s="20"/>
      <c r="P123" s="13"/>
    </row>
    <row r="124" spans="3:16">
      <c r="C124" s="20"/>
      <c r="D124" s="20"/>
      <c r="P124" s="13"/>
    </row>
    <row r="125" spans="3:16">
      <c r="C125" s="20"/>
      <c r="D125" s="20"/>
      <c r="P125" s="13"/>
    </row>
    <row r="126" spans="3:16">
      <c r="C126" s="20"/>
      <c r="D126" s="20"/>
      <c r="P126" s="13"/>
    </row>
    <row r="127" spans="3:16">
      <c r="C127" s="20"/>
      <c r="D127" s="20"/>
      <c r="P127" s="13"/>
    </row>
    <row r="128" spans="3:16">
      <c r="C128" s="20"/>
      <c r="D128" s="20"/>
      <c r="P128" s="13"/>
    </row>
    <row r="129" spans="3:16">
      <c r="C129" s="20"/>
      <c r="D129" s="20"/>
      <c r="P129" s="13"/>
    </row>
    <row r="130" spans="3:16">
      <c r="C130" s="20"/>
      <c r="D130" s="20"/>
      <c r="P130" s="13"/>
    </row>
    <row r="131" spans="3:16">
      <c r="C131" s="20"/>
      <c r="D131" s="20"/>
      <c r="P131" s="13"/>
    </row>
    <row r="132" spans="3:16">
      <c r="C132" s="20"/>
      <c r="D132" s="20"/>
      <c r="P132" s="13"/>
    </row>
    <row r="133" spans="3:16">
      <c r="C133" s="20"/>
      <c r="D133" s="20"/>
      <c r="P133" s="13"/>
    </row>
    <row r="134" spans="3:16">
      <c r="C134" s="20"/>
      <c r="D134" s="20"/>
      <c r="P134" s="13"/>
    </row>
    <row r="135" spans="3:16">
      <c r="C135" s="20"/>
      <c r="D135" s="20"/>
      <c r="P135" s="13"/>
    </row>
    <row r="136" spans="3:16">
      <c r="C136" s="20"/>
      <c r="D136" s="20"/>
      <c r="P136" s="13"/>
    </row>
    <row r="137" spans="3:16">
      <c r="C137" s="20"/>
      <c r="D137" s="20"/>
      <c r="P137" s="13"/>
    </row>
    <row r="138" spans="3:16">
      <c r="C138" s="20"/>
      <c r="D138" s="20"/>
      <c r="P138" s="13"/>
    </row>
    <row r="139" spans="3:16">
      <c r="C139" s="20"/>
      <c r="D139" s="20"/>
      <c r="P139" s="13"/>
    </row>
    <row r="140" spans="3:16">
      <c r="C140" s="20"/>
      <c r="D140" s="20"/>
      <c r="P140" s="13"/>
    </row>
    <row r="141" spans="3:16">
      <c r="C141" s="20"/>
      <c r="D141" s="20"/>
      <c r="P141" s="13"/>
    </row>
    <row r="142" spans="3:16">
      <c r="C142" s="20"/>
      <c r="D142" s="20"/>
      <c r="P142" s="13"/>
    </row>
    <row r="143" spans="3:16">
      <c r="C143" s="20"/>
      <c r="D143" s="20"/>
      <c r="P143" s="13"/>
    </row>
    <row r="144" spans="3:16">
      <c r="C144" s="20"/>
      <c r="D144" s="20"/>
      <c r="P144" s="13"/>
    </row>
    <row r="145" spans="3:16">
      <c r="C145" s="20"/>
      <c r="D145" s="20"/>
      <c r="P145" s="13"/>
    </row>
    <row r="146" spans="3:16">
      <c r="C146" s="20"/>
      <c r="D146" s="20"/>
      <c r="P146" s="13"/>
    </row>
    <row r="147" spans="3:16">
      <c r="C147" s="20"/>
      <c r="D147" s="20"/>
      <c r="P147" s="13"/>
    </row>
    <row r="148" spans="3:16">
      <c r="C148" s="20"/>
      <c r="D148" s="20"/>
      <c r="P148" s="13"/>
    </row>
    <row r="149" spans="3:16">
      <c r="C149" s="20"/>
      <c r="D149" s="20"/>
      <c r="P149" s="13"/>
    </row>
    <row r="150" spans="3:16">
      <c r="C150" s="20"/>
      <c r="D150" s="20"/>
      <c r="P150" s="13"/>
    </row>
    <row r="151" spans="3:16">
      <c r="C151" s="20"/>
      <c r="D151" s="20"/>
      <c r="P151" s="13"/>
    </row>
    <row r="152" spans="3:16">
      <c r="C152" s="20"/>
      <c r="D152" s="20"/>
      <c r="P152" s="13"/>
    </row>
    <row r="153" spans="3:16">
      <c r="C153" s="20"/>
      <c r="D153" s="20"/>
      <c r="P153" s="13"/>
    </row>
    <row r="154" spans="3:16">
      <c r="C154" s="20"/>
      <c r="D154" s="20"/>
      <c r="P154" s="13"/>
    </row>
    <row r="155" spans="3:16">
      <c r="C155" s="20"/>
      <c r="D155" s="20"/>
      <c r="P155" s="13"/>
    </row>
    <row r="156" spans="3:16">
      <c r="C156" s="20"/>
      <c r="D156" s="20"/>
      <c r="P156" s="13"/>
    </row>
    <row r="157" spans="3:16">
      <c r="C157" s="20"/>
      <c r="D157" s="20"/>
      <c r="P157" s="13"/>
    </row>
    <row r="158" spans="3:16">
      <c r="C158" s="20"/>
      <c r="D158" s="20"/>
      <c r="P158" s="13"/>
    </row>
    <row r="159" spans="3:16">
      <c r="C159" s="20"/>
      <c r="D159" s="20"/>
      <c r="P159" s="13"/>
    </row>
    <row r="160" spans="3:16">
      <c r="C160" s="20"/>
      <c r="D160" s="20"/>
      <c r="P160" s="13"/>
    </row>
    <row r="161" spans="3:16">
      <c r="C161" s="20"/>
      <c r="D161" s="20"/>
      <c r="P161" s="13"/>
    </row>
    <row r="162" spans="3:16">
      <c r="C162" s="20"/>
      <c r="D162" s="20"/>
      <c r="P162" s="13"/>
    </row>
    <row r="163" spans="3:16">
      <c r="C163" s="20"/>
      <c r="D163" s="20"/>
      <c r="P163" s="13"/>
    </row>
    <row r="164" spans="3:16">
      <c r="C164" s="20"/>
      <c r="D164" s="20"/>
      <c r="P164" s="13"/>
    </row>
    <row r="165" spans="3:16">
      <c r="C165" s="20"/>
      <c r="D165" s="20"/>
      <c r="P165" s="13"/>
    </row>
    <row r="166" spans="3:16">
      <c r="C166" s="20"/>
      <c r="D166" s="20"/>
      <c r="P166" s="13"/>
    </row>
    <row r="167" spans="3:16">
      <c r="C167" s="20"/>
      <c r="D167" s="20"/>
      <c r="P167" s="13"/>
    </row>
    <row r="168" spans="3:16">
      <c r="C168" s="20"/>
      <c r="D168" s="20"/>
      <c r="P168" s="13"/>
    </row>
    <row r="169" spans="3:16">
      <c r="C169" s="20"/>
      <c r="D169" s="20"/>
      <c r="P169" s="13"/>
    </row>
    <row r="170" spans="3:16">
      <c r="C170" s="20"/>
      <c r="D170" s="20"/>
      <c r="P170" s="13"/>
    </row>
    <row r="171" spans="3:16">
      <c r="C171" s="20"/>
      <c r="D171" s="20"/>
      <c r="P171" s="13"/>
    </row>
    <row r="172" spans="3:16">
      <c r="C172" s="20"/>
      <c r="D172" s="20"/>
      <c r="P172" s="13"/>
    </row>
    <row r="173" spans="3:16">
      <c r="C173" s="20"/>
      <c r="D173" s="20"/>
      <c r="P173" s="13"/>
    </row>
    <row r="174" spans="3:16">
      <c r="C174" s="20"/>
      <c r="D174" s="20"/>
      <c r="P174" s="13"/>
    </row>
    <row r="175" spans="3:16">
      <c r="C175" s="20"/>
      <c r="D175" s="20"/>
      <c r="P175" s="13"/>
    </row>
    <row r="176" spans="3:16">
      <c r="C176" s="20"/>
      <c r="D176" s="20"/>
      <c r="P176" s="13"/>
    </row>
    <row r="177" spans="3:16">
      <c r="C177" s="20"/>
      <c r="D177" s="20"/>
      <c r="P177" s="13"/>
    </row>
    <row r="178" spans="3:16">
      <c r="C178" s="20"/>
      <c r="D178" s="20"/>
      <c r="P178" s="13"/>
    </row>
    <row r="179" spans="3:16">
      <c r="C179" s="20"/>
      <c r="D179" s="20"/>
      <c r="P179" s="13"/>
    </row>
    <row r="180" spans="3:16">
      <c r="C180" s="20"/>
      <c r="D180" s="20"/>
      <c r="P180" s="13"/>
    </row>
    <row r="181" spans="3:16">
      <c r="C181" s="20"/>
      <c r="D181" s="20"/>
      <c r="P181" s="13"/>
    </row>
    <row r="182" spans="3:16">
      <c r="C182" s="20"/>
      <c r="D182" s="20"/>
      <c r="P182" s="13"/>
    </row>
    <row r="183" spans="3:16">
      <c r="C183" s="20"/>
      <c r="D183" s="20"/>
      <c r="P183" s="13"/>
    </row>
    <row r="184" spans="3:16">
      <c r="C184" s="20"/>
      <c r="D184" s="20"/>
      <c r="P184" s="13"/>
    </row>
    <row r="185" spans="3:16">
      <c r="C185" s="20"/>
      <c r="D185" s="20"/>
      <c r="P185" s="13"/>
    </row>
    <row r="186" spans="3:16">
      <c r="C186" s="20"/>
      <c r="D186" s="20"/>
      <c r="P186" s="13"/>
    </row>
    <row r="187" spans="3:16">
      <c r="C187" s="20"/>
      <c r="D187" s="20"/>
      <c r="P187" s="13"/>
    </row>
    <row r="188" spans="3:16">
      <c r="C188" s="20"/>
      <c r="D188" s="20"/>
      <c r="P188" s="13"/>
    </row>
    <row r="189" spans="3:16">
      <c r="C189" s="20"/>
      <c r="D189" s="20"/>
      <c r="P189" s="13"/>
    </row>
    <row r="190" spans="3:16">
      <c r="C190" s="20"/>
      <c r="D190" s="20"/>
      <c r="P190" s="13"/>
    </row>
    <row r="191" spans="3:16">
      <c r="C191" s="20"/>
      <c r="D191" s="20"/>
      <c r="P191" s="13"/>
    </row>
    <row r="192" spans="3:16">
      <c r="C192" s="20"/>
      <c r="D192" s="20"/>
      <c r="P192" s="13"/>
    </row>
    <row r="193" spans="3:16">
      <c r="C193" s="20"/>
      <c r="D193" s="20"/>
      <c r="P193" s="13"/>
    </row>
    <row r="194" spans="3:16">
      <c r="C194" s="20"/>
      <c r="D194" s="20"/>
      <c r="P194" s="13"/>
    </row>
    <row r="195" spans="3:16">
      <c r="C195" s="20"/>
      <c r="D195" s="20"/>
      <c r="P195" s="13"/>
    </row>
    <row r="196" spans="3:16">
      <c r="C196" s="20"/>
      <c r="D196" s="20"/>
      <c r="P196" s="13"/>
    </row>
    <row r="197" spans="3:16">
      <c r="C197" s="20"/>
      <c r="D197" s="20"/>
      <c r="P197" s="13"/>
    </row>
    <row r="198" spans="3:16">
      <c r="C198" s="20"/>
      <c r="D198" s="20"/>
      <c r="P198" s="13"/>
    </row>
    <row r="199" spans="3:16">
      <c r="C199" s="20"/>
      <c r="D199" s="20"/>
      <c r="P199" s="13"/>
    </row>
    <row r="200" spans="3:16">
      <c r="C200" s="20"/>
      <c r="D200" s="20"/>
      <c r="P200" s="13"/>
    </row>
    <row r="201" spans="3:16">
      <c r="C201" s="20"/>
      <c r="D201" s="20"/>
      <c r="P201" s="13"/>
    </row>
    <row r="202" spans="3:16">
      <c r="C202" s="20"/>
      <c r="D202" s="20"/>
      <c r="P202" s="13"/>
    </row>
    <row r="203" spans="3:16">
      <c r="C203" s="20"/>
      <c r="D203" s="20"/>
      <c r="P203" s="13"/>
    </row>
    <row r="204" spans="3:16">
      <c r="C204" s="20"/>
      <c r="D204" s="20"/>
      <c r="P204" s="13"/>
    </row>
    <row r="205" spans="3:16">
      <c r="C205" s="20"/>
      <c r="D205" s="20"/>
      <c r="P205" s="13"/>
    </row>
    <row r="206" spans="3:16">
      <c r="C206" s="20"/>
      <c r="D206" s="20"/>
      <c r="P206" s="13"/>
    </row>
    <row r="207" spans="3:16">
      <c r="C207" s="20"/>
      <c r="D207" s="20"/>
      <c r="P207" s="13"/>
    </row>
    <row r="208" spans="3:16">
      <c r="C208" s="20"/>
      <c r="D208" s="20"/>
      <c r="P208" s="13"/>
    </row>
    <row r="209" spans="3:16">
      <c r="C209" s="20"/>
      <c r="D209" s="20"/>
      <c r="P209" s="13"/>
    </row>
    <row r="210" spans="3:16">
      <c r="C210" s="20"/>
      <c r="D210" s="20"/>
      <c r="P210" s="13"/>
    </row>
    <row r="211" spans="3:16">
      <c r="C211" s="20"/>
      <c r="D211" s="20"/>
      <c r="P211" s="13"/>
    </row>
    <row r="212" spans="3:16">
      <c r="C212" s="20"/>
      <c r="D212" s="20"/>
      <c r="P212" s="13"/>
    </row>
    <row r="213" spans="3:16">
      <c r="C213" s="20"/>
      <c r="D213" s="20"/>
      <c r="P213" s="13"/>
    </row>
    <row r="214" spans="3:16">
      <c r="C214" s="20"/>
      <c r="D214" s="20"/>
      <c r="P214" s="13"/>
    </row>
    <row r="215" spans="3:16">
      <c r="C215" s="20"/>
      <c r="D215" s="20"/>
      <c r="P215" s="13"/>
    </row>
    <row r="216" spans="3:16">
      <c r="C216" s="20"/>
      <c r="D216" s="20"/>
      <c r="P216" s="13"/>
    </row>
    <row r="217" spans="3:16">
      <c r="C217" s="20"/>
      <c r="D217" s="20"/>
      <c r="P217" s="13"/>
    </row>
    <row r="218" spans="3:16">
      <c r="C218" s="20"/>
      <c r="D218" s="20"/>
      <c r="P218" s="13"/>
    </row>
    <row r="219" spans="3:16">
      <c r="C219" s="20"/>
      <c r="D219" s="20"/>
      <c r="P219" s="13"/>
    </row>
    <row r="220" spans="3:16">
      <c r="C220" s="20"/>
      <c r="D220" s="20"/>
      <c r="P220" s="13"/>
    </row>
    <row r="221" spans="3:16">
      <c r="C221" s="20"/>
      <c r="D221" s="20"/>
      <c r="P221" s="13"/>
    </row>
    <row r="222" spans="3:16">
      <c r="C222" s="20"/>
      <c r="D222" s="20"/>
      <c r="P222" s="13"/>
    </row>
    <row r="223" spans="3:16">
      <c r="C223" s="20"/>
      <c r="D223" s="20"/>
      <c r="P223" s="13"/>
    </row>
    <row r="224" spans="3:16">
      <c r="C224" s="20"/>
      <c r="D224" s="20"/>
      <c r="P224" s="13"/>
    </row>
    <row r="225" spans="3:16">
      <c r="C225" s="20"/>
      <c r="D225" s="20"/>
      <c r="P225" s="13"/>
    </row>
    <row r="226" spans="3:16">
      <c r="C226" s="20"/>
      <c r="D226" s="20"/>
      <c r="P226" s="13"/>
    </row>
    <row r="227" spans="3:16">
      <c r="C227" s="20"/>
      <c r="D227" s="20"/>
      <c r="P227" s="13"/>
    </row>
    <row r="228" spans="3:16">
      <c r="C228" s="20"/>
      <c r="D228" s="20"/>
      <c r="P228" s="13"/>
    </row>
    <row r="229" spans="3:16">
      <c r="C229" s="20"/>
      <c r="D229" s="20"/>
      <c r="P229" s="13"/>
    </row>
    <row r="230" spans="3:16">
      <c r="C230" s="20"/>
      <c r="D230" s="20"/>
      <c r="P230" s="13"/>
    </row>
    <row r="231" spans="3:16">
      <c r="C231" s="20"/>
      <c r="D231" s="20"/>
      <c r="P231" s="13"/>
    </row>
    <row r="232" spans="3:16">
      <c r="C232" s="20"/>
      <c r="D232" s="20"/>
      <c r="P232" s="13"/>
    </row>
    <row r="233" spans="3:16">
      <c r="C233" s="20"/>
      <c r="D233" s="20"/>
      <c r="P233" s="13"/>
    </row>
    <row r="234" spans="3:16">
      <c r="C234" s="20"/>
      <c r="D234" s="20"/>
      <c r="P234" s="13"/>
    </row>
    <row r="235" spans="3:16">
      <c r="C235" s="20"/>
      <c r="D235" s="20"/>
      <c r="P235" s="13"/>
    </row>
    <row r="236" spans="3:16">
      <c r="C236" s="20"/>
      <c r="D236" s="20"/>
      <c r="P236" s="13"/>
    </row>
    <row r="237" spans="3:16">
      <c r="C237" s="20"/>
      <c r="D237" s="20"/>
      <c r="P237" s="13"/>
    </row>
    <row r="238" spans="3:16">
      <c r="P238" s="13"/>
    </row>
    <row r="239" spans="3:16">
      <c r="P239" s="13"/>
    </row>
    <row r="240" spans="3:16">
      <c r="P240" s="13"/>
    </row>
    <row r="241" spans="16:16">
      <c r="P241" s="13"/>
    </row>
    <row r="242" spans="16:16">
      <c r="P242" s="13"/>
    </row>
    <row r="243" spans="16:16">
      <c r="P243" s="13"/>
    </row>
    <row r="244" spans="16:16">
      <c r="P244" s="13"/>
    </row>
    <row r="245" spans="16:16">
      <c r="P245" s="13"/>
    </row>
    <row r="246" spans="16:16">
      <c r="P246" s="13"/>
    </row>
    <row r="247" spans="16:16">
      <c r="P247" s="13"/>
    </row>
    <row r="248" spans="16:16">
      <c r="P248" s="13"/>
    </row>
    <row r="249" spans="16:16">
      <c r="P249" s="13"/>
    </row>
    <row r="250" spans="16:16">
      <c r="P250" s="13"/>
    </row>
    <row r="251" spans="16:16">
      <c r="P251" s="13"/>
    </row>
    <row r="252" spans="16:16">
      <c r="P252" s="13"/>
    </row>
    <row r="253" spans="16:16">
      <c r="P253" s="13"/>
    </row>
    <row r="254" spans="16:16">
      <c r="P254" s="13"/>
    </row>
    <row r="255" spans="16:16">
      <c r="P255" s="13"/>
    </row>
    <row r="256" spans="16:16">
      <c r="P256" s="13"/>
    </row>
    <row r="257" spans="16:16">
      <c r="P257" s="13"/>
    </row>
    <row r="258" spans="16:16">
      <c r="P258" s="13"/>
    </row>
    <row r="259" spans="16:16">
      <c r="P259" s="13"/>
    </row>
    <row r="260" spans="16:16">
      <c r="P260" s="13"/>
    </row>
    <row r="261" spans="16:16">
      <c r="P261" s="13"/>
    </row>
    <row r="262" spans="16:16">
      <c r="P262" s="13"/>
    </row>
    <row r="263" spans="16:16">
      <c r="P263" s="13"/>
    </row>
    <row r="264" spans="16:16">
      <c r="P264" s="13"/>
    </row>
    <row r="265" spans="16:16">
      <c r="P265" s="13"/>
    </row>
    <row r="266" spans="16:16">
      <c r="P266" s="13"/>
    </row>
    <row r="267" spans="16:16">
      <c r="P267" s="13"/>
    </row>
    <row r="268" spans="16:16">
      <c r="P268" s="13"/>
    </row>
    <row r="269" spans="16:16">
      <c r="P269" s="13"/>
    </row>
    <row r="270" spans="16:16">
      <c r="P270" s="13"/>
    </row>
    <row r="271" spans="16:16">
      <c r="P271" s="13"/>
    </row>
    <row r="272" spans="16:16">
      <c r="P272" s="13"/>
    </row>
    <row r="273" spans="16:16">
      <c r="P273" s="13"/>
    </row>
    <row r="274" spans="16:16">
      <c r="P274" s="13"/>
    </row>
    <row r="275" spans="16:16">
      <c r="P275" s="13"/>
    </row>
    <row r="276" spans="16:16">
      <c r="P276" s="13"/>
    </row>
    <row r="277" spans="16:16">
      <c r="P277" s="13"/>
    </row>
    <row r="278" spans="16:16">
      <c r="P278" s="13"/>
    </row>
    <row r="279" spans="16:16">
      <c r="P279" s="13"/>
    </row>
    <row r="280" spans="16:16">
      <c r="P280" s="13"/>
    </row>
  </sheetData>
  <sheetProtection sheet="1"/>
  <phoneticPr fontId="8" type="noConversion"/>
  <pageMargins left="0.75" right="0.75" top="1" bottom="1" header="0.5" footer="0.5"/>
  <pageSetup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8"/>
  <sheetViews>
    <sheetView workbookViewId="0"/>
  </sheetViews>
  <sheetFormatPr defaultRowHeight="12.75"/>
  <cols>
    <col min="1" max="1" width="19.7109375" style="20" customWidth="1"/>
    <col min="2" max="2" width="4.42578125" style="28" customWidth="1"/>
    <col min="3" max="3" width="12.7109375" style="20" customWidth="1"/>
    <col min="4" max="4" width="5.42578125" style="28" customWidth="1"/>
    <col min="5" max="5" width="14.85546875" style="28" customWidth="1"/>
    <col min="6" max="6" width="9.140625" style="28"/>
    <col min="7" max="7" width="12" style="28" customWidth="1"/>
    <col min="8" max="8" width="14.140625" style="20" customWidth="1"/>
    <col min="9" max="9" width="22.5703125" style="28" customWidth="1"/>
    <col min="10" max="10" width="25.140625" style="28" customWidth="1"/>
    <col min="11" max="11" width="15.7109375" style="28" customWidth="1"/>
    <col min="12" max="12" width="14.140625" style="28" customWidth="1"/>
    <col min="13" max="13" width="9.5703125" style="28" customWidth="1"/>
    <col min="14" max="14" width="14.140625" style="28" customWidth="1"/>
    <col min="15" max="15" width="23.42578125" style="28" customWidth="1"/>
    <col min="16" max="16" width="16.5703125" style="28" customWidth="1"/>
    <col min="17" max="17" width="41" style="28" customWidth="1"/>
    <col min="18" max="16384" width="9.140625" style="28"/>
  </cols>
  <sheetData>
    <row r="1" spans="1:16" ht="15.75">
      <c r="A1" s="141" t="s">
        <v>198</v>
      </c>
      <c r="I1" s="142" t="s">
        <v>78</v>
      </c>
      <c r="J1" s="143" t="s">
        <v>199</v>
      </c>
    </row>
    <row r="2" spans="1:16">
      <c r="I2" s="144" t="s">
        <v>89</v>
      </c>
      <c r="J2" s="145" t="s">
        <v>175</v>
      </c>
    </row>
    <row r="3" spans="1:16">
      <c r="A3" s="146" t="s">
        <v>200</v>
      </c>
      <c r="I3" s="144" t="s">
        <v>93</v>
      </c>
      <c r="J3" s="145" t="s">
        <v>201</v>
      </c>
    </row>
    <row r="4" spans="1:16">
      <c r="I4" s="144" t="s">
        <v>107</v>
      </c>
      <c r="J4" s="145" t="s">
        <v>201</v>
      </c>
    </row>
    <row r="5" spans="1:16" ht="13.5" thickBot="1">
      <c r="I5" s="147" t="s">
        <v>131</v>
      </c>
      <c r="J5" s="148" t="s">
        <v>202</v>
      </c>
    </row>
    <row r="10" spans="1:16" ht="13.5" thickBot="1"/>
    <row r="11" spans="1:16" ht="12.75" customHeight="1" thickBot="1">
      <c r="A11" s="20" t="str">
        <f t="shared" ref="A11:A42" si="0">P11</f>
        <v>IBVS 3346 </v>
      </c>
      <c r="B11" s="3" t="str">
        <f t="shared" ref="B11:B42" si="1">IF(H11=INT(H11),"I","II")</f>
        <v>I</v>
      </c>
      <c r="C11" s="20">
        <f t="shared" ref="C11:C42" si="2">1*G11</f>
        <v>47680.888299999999</v>
      </c>
      <c r="D11" s="28" t="str">
        <f t="shared" ref="D11:D42" si="3">VLOOKUP(F11,I$1:J$5,2,FALSE)</f>
        <v>vis</v>
      </c>
      <c r="E11" s="149">
        <f>VLOOKUP(C11,'Active 1'!C$21:E$973,3,FALSE)</f>
        <v>-7.5386986657950787E-3</v>
      </c>
      <c r="F11" s="3" t="s">
        <v>131</v>
      </c>
      <c r="G11" s="28" t="str">
        <f t="shared" ref="G11:G42" si="4">MID(I11,3,LEN(I11)-3)</f>
        <v>47680.8883</v>
      </c>
      <c r="H11" s="20">
        <f t="shared" ref="H11:H42" si="5">1*K11</f>
        <v>-13456</v>
      </c>
      <c r="I11" s="150" t="s">
        <v>206</v>
      </c>
      <c r="J11" s="151" t="s">
        <v>207</v>
      </c>
      <c r="K11" s="150">
        <v>-13456</v>
      </c>
      <c r="L11" s="150" t="s">
        <v>208</v>
      </c>
      <c r="M11" s="151" t="s">
        <v>209</v>
      </c>
      <c r="N11" s="151" t="s">
        <v>210</v>
      </c>
      <c r="O11" s="152" t="s">
        <v>211</v>
      </c>
      <c r="P11" s="153" t="s">
        <v>212</v>
      </c>
    </row>
    <row r="12" spans="1:16" ht="12.75" customHeight="1" thickBot="1">
      <c r="A12" s="20" t="str">
        <f t="shared" si="0"/>
        <v>IBVS 3346 </v>
      </c>
      <c r="B12" s="3" t="str">
        <f t="shared" si="1"/>
        <v>II</v>
      </c>
      <c r="C12" s="20">
        <f t="shared" si="2"/>
        <v>47681.7883</v>
      </c>
      <c r="D12" s="28" t="str">
        <f t="shared" si="3"/>
        <v>vis</v>
      </c>
      <c r="E12" s="149">
        <f>VLOOKUP(C12,'Active 1'!C$21:E$973,3,FALSE)</f>
        <v>2.5053608523668816</v>
      </c>
      <c r="F12" s="3" t="s">
        <v>131</v>
      </c>
      <c r="G12" s="28" t="str">
        <f t="shared" si="4"/>
        <v>47681.7883</v>
      </c>
      <c r="H12" s="20">
        <f t="shared" si="5"/>
        <v>-13453.5</v>
      </c>
      <c r="I12" s="150" t="s">
        <v>213</v>
      </c>
      <c r="J12" s="151" t="s">
        <v>214</v>
      </c>
      <c r="K12" s="150">
        <v>-13453.5</v>
      </c>
      <c r="L12" s="150" t="s">
        <v>215</v>
      </c>
      <c r="M12" s="151" t="s">
        <v>209</v>
      </c>
      <c r="N12" s="151" t="s">
        <v>210</v>
      </c>
      <c r="O12" s="152" t="s">
        <v>211</v>
      </c>
      <c r="P12" s="153" t="s">
        <v>212</v>
      </c>
    </row>
    <row r="13" spans="1:16" ht="12.75" customHeight="1" thickBot="1">
      <c r="A13" s="20" t="str">
        <f t="shared" si="0"/>
        <v>IBVS 3346 </v>
      </c>
      <c r="B13" s="3" t="str">
        <f t="shared" si="1"/>
        <v>II</v>
      </c>
      <c r="C13" s="20">
        <f t="shared" si="2"/>
        <v>47682.860699999997</v>
      </c>
      <c r="D13" s="28" t="str">
        <f t="shared" si="3"/>
        <v>vis</v>
      </c>
      <c r="E13" s="149">
        <f>VLOOKUP(C13,'Active 1'!C$21:E$973,3,FALSE)</f>
        <v>5.499620272940513</v>
      </c>
      <c r="F13" s="3" t="s">
        <v>131</v>
      </c>
      <c r="G13" s="28" t="str">
        <f t="shared" si="4"/>
        <v>47682.8607</v>
      </c>
      <c r="H13" s="20">
        <f t="shared" si="5"/>
        <v>-13450.5</v>
      </c>
      <c r="I13" s="150" t="s">
        <v>216</v>
      </c>
      <c r="J13" s="151" t="s">
        <v>217</v>
      </c>
      <c r="K13" s="150">
        <v>-13450.5</v>
      </c>
      <c r="L13" s="150" t="s">
        <v>218</v>
      </c>
      <c r="M13" s="151" t="s">
        <v>209</v>
      </c>
      <c r="N13" s="151" t="s">
        <v>210</v>
      </c>
      <c r="O13" s="152" t="s">
        <v>211</v>
      </c>
      <c r="P13" s="153" t="s">
        <v>212</v>
      </c>
    </row>
    <row r="14" spans="1:16" ht="12.75" customHeight="1" thickBot="1">
      <c r="A14" s="20" t="str">
        <f t="shared" si="0"/>
        <v>IBVS 3346 </v>
      </c>
      <c r="B14" s="3" t="str">
        <f t="shared" si="1"/>
        <v>I</v>
      </c>
      <c r="C14" s="20">
        <f t="shared" si="2"/>
        <v>47684.828300000001</v>
      </c>
      <c r="D14" s="28" t="str">
        <f t="shared" si="3"/>
        <v>vis</v>
      </c>
      <c r="E14" s="149">
        <f>VLOOKUP(C14,'Active 1'!C$21:E$973,3,FALSE)</f>
        <v>10.993377113621523</v>
      </c>
      <c r="F14" s="3" t="s">
        <v>131</v>
      </c>
      <c r="G14" s="28" t="str">
        <f t="shared" si="4"/>
        <v>47684.8283</v>
      </c>
      <c r="H14" s="20">
        <f t="shared" si="5"/>
        <v>-13445</v>
      </c>
      <c r="I14" s="150" t="s">
        <v>219</v>
      </c>
      <c r="J14" s="151" t="s">
        <v>220</v>
      </c>
      <c r="K14" s="150">
        <v>-13445</v>
      </c>
      <c r="L14" s="150" t="s">
        <v>221</v>
      </c>
      <c r="M14" s="151" t="s">
        <v>209</v>
      </c>
      <c r="N14" s="151" t="s">
        <v>210</v>
      </c>
      <c r="O14" s="152" t="s">
        <v>211</v>
      </c>
      <c r="P14" s="153" t="s">
        <v>212</v>
      </c>
    </row>
    <row r="15" spans="1:16" ht="12.75" customHeight="1" thickBot="1">
      <c r="A15" s="20" t="str">
        <f t="shared" si="0"/>
        <v>IBVS 3346 </v>
      </c>
      <c r="B15" s="3" t="str">
        <f t="shared" si="1"/>
        <v>II</v>
      </c>
      <c r="C15" s="20">
        <f t="shared" si="2"/>
        <v>47687.875099999997</v>
      </c>
      <c r="D15" s="28" t="str">
        <f t="shared" si="3"/>
        <v>vis</v>
      </c>
      <c r="E15" s="149">
        <f>VLOOKUP(C15,'Active 1'!C$21:E$973,3,FALSE)</f>
        <v>19.500379727027109</v>
      </c>
      <c r="F15" s="3" t="s">
        <v>131</v>
      </c>
      <c r="G15" s="28" t="str">
        <f t="shared" si="4"/>
        <v>47687.8751</v>
      </c>
      <c r="H15" s="20">
        <f t="shared" si="5"/>
        <v>-13436.5</v>
      </c>
      <c r="I15" s="150" t="s">
        <v>222</v>
      </c>
      <c r="J15" s="151" t="s">
        <v>223</v>
      </c>
      <c r="K15" s="150">
        <v>-13436.5</v>
      </c>
      <c r="L15" s="150" t="s">
        <v>224</v>
      </c>
      <c r="M15" s="151" t="s">
        <v>209</v>
      </c>
      <c r="N15" s="151" t="s">
        <v>210</v>
      </c>
      <c r="O15" s="152" t="s">
        <v>211</v>
      </c>
      <c r="P15" s="153" t="s">
        <v>212</v>
      </c>
    </row>
    <row r="16" spans="1:16" ht="12.75" customHeight="1" thickBot="1">
      <c r="A16" s="20" t="str">
        <f t="shared" si="0"/>
        <v>IBVS 3346 </v>
      </c>
      <c r="B16" s="3" t="str">
        <f t="shared" si="1"/>
        <v>I</v>
      </c>
      <c r="C16" s="20">
        <f t="shared" si="2"/>
        <v>47689.844799999999</v>
      </c>
      <c r="D16" s="28" t="str">
        <f t="shared" si="3"/>
        <v>vis</v>
      </c>
      <c r="E16" s="149">
        <f>VLOOKUP(C16,'Active 1'!C$21:E$973,3,FALSE)</f>
        <v>24.999999999987939</v>
      </c>
      <c r="F16" s="3" t="s">
        <v>131</v>
      </c>
      <c r="G16" s="28" t="str">
        <f t="shared" si="4"/>
        <v>47689.8448</v>
      </c>
      <c r="H16" s="20">
        <f t="shared" si="5"/>
        <v>-13431</v>
      </c>
      <c r="I16" s="150" t="s">
        <v>225</v>
      </c>
      <c r="J16" s="151" t="s">
        <v>226</v>
      </c>
      <c r="K16" s="150">
        <v>-13431</v>
      </c>
      <c r="L16" s="150" t="s">
        <v>218</v>
      </c>
      <c r="M16" s="151" t="s">
        <v>209</v>
      </c>
      <c r="N16" s="151" t="s">
        <v>210</v>
      </c>
      <c r="O16" s="152" t="s">
        <v>211</v>
      </c>
      <c r="P16" s="153" t="s">
        <v>212</v>
      </c>
    </row>
    <row r="17" spans="1:16" ht="12.75" customHeight="1" thickBot="1">
      <c r="A17" s="20" t="str">
        <f t="shared" si="0"/>
        <v>BAVM 117 </v>
      </c>
      <c r="B17" s="3" t="str">
        <f t="shared" si="1"/>
        <v>I</v>
      </c>
      <c r="C17" s="20">
        <f t="shared" si="2"/>
        <v>50585.481599999999</v>
      </c>
      <c r="D17" s="28" t="str">
        <f t="shared" si="3"/>
        <v>vis</v>
      </c>
      <c r="E17" s="149">
        <f>VLOOKUP(C17,'Active 1'!C$21:E$973,3,FALSE)</f>
        <v>8109.9382385132449</v>
      </c>
      <c r="F17" s="3" t="s">
        <v>131</v>
      </c>
      <c r="G17" s="28" t="str">
        <f t="shared" si="4"/>
        <v>50585.4816</v>
      </c>
      <c r="H17" s="20">
        <f t="shared" si="5"/>
        <v>-5346</v>
      </c>
      <c r="I17" s="150" t="s">
        <v>265</v>
      </c>
      <c r="J17" s="151" t="s">
        <v>266</v>
      </c>
      <c r="K17" s="150">
        <v>-5346</v>
      </c>
      <c r="L17" s="150" t="s">
        <v>267</v>
      </c>
      <c r="M17" s="151" t="s">
        <v>209</v>
      </c>
      <c r="N17" s="151" t="s">
        <v>234</v>
      </c>
      <c r="O17" s="152" t="s">
        <v>230</v>
      </c>
      <c r="P17" s="153" t="s">
        <v>268</v>
      </c>
    </row>
    <row r="18" spans="1:16" ht="12.75" customHeight="1" thickBot="1">
      <c r="A18" s="20" t="str">
        <f t="shared" si="0"/>
        <v>BAVM 152 </v>
      </c>
      <c r="B18" s="3" t="str">
        <f t="shared" si="1"/>
        <v>II</v>
      </c>
      <c r="C18" s="20">
        <f t="shared" si="2"/>
        <v>51679.455300000001</v>
      </c>
      <c r="D18" s="28" t="str">
        <f t="shared" si="3"/>
        <v>vis</v>
      </c>
      <c r="E18" s="149">
        <f>VLOOKUP(C18,'Active 1'!C$21:E$973,3,FALSE)</f>
        <v>11164.433815810042</v>
      </c>
      <c r="F18" s="3" t="s">
        <v>131</v>
      </c>
      <c r="G18" s="28" t="str">
        <f t="shared" si="4"/>
        <v>51679.4553</v>
      </c>
      <c r="H18" s="20">
        <f t="shared" si="5"/>
        <v>-2291.5</v>
      </c>
      <c r="I18" s="150" t="s">
        <v>276</v>
      </c>
      <c r="J18" s="151" t="s">
        <v>277</v>
      </c>
      <c r="K18" s="150">
        <v>-2291.5</v>
      </c>
      <c r="L18" s="150" t="s">
        <v>278</v>
      </c>
      <c r="M18" s="151" t="s">
        <v>209</v>
      </c>
      <c r="N18" s="151" t="s">
        <v>234</v>
      </c>
      <c r="O18" s="152" t="s">
        <v>230</v>
      </c>
      <c r="P18" s="153" t="s">
        <v>279</v>
      </c>
    </row>
    <row r="19" spans="1:16" ht="12.75" customHeight="1" thickBot="1">
      <c r="A19" s="20" t="str">
        <f t="shared" si="0"/>
        <v>IBVS 5496 </v>
      </c>
      <c r="B19" s="3" t="str">
        <f t="shared" si="1"/>
        <v>I</v>
      </c>
      <c r="C19" s="20">
        <f t="shared" si="2"/>
        <v>52777.3698</v>
      </c>
      <c r="D19" s="28" t="str">
        <f t="shared" si="3"/>
        <v>vis</v>
      </c>
      <c r="E19" s="149">
        <f>VLOOKUP(C19,'Active 1'!C$21:E$973,3,FALSE)</f>
        <v>14229.932542607599</v>
      </c>
      <c r="F19" s="3" t="s">
        <v>131</v>
      </c>
      <c r="G19" s="28" t="str">
        <f t="shared" si="4"/>
        <v>52777.3698</v>
      </c>
      <c r="H19" s="20">
        <f t="shared" si="5"/>
        <v>774</v>
      </c>
      <c r="I19" s="150" t="s">
        <v>285</v>
      </c>
      <c r="J19" s="151" t="s">
        <v>286</v>
      </c>
      <c r="K19" s="150">
        <v>774</v>
      </c>
      <c r="L19" s="150" t="s">
        <v>287</v>
      </c>
      <c r="M19" s="151" t="s">
        <v>209</v>
      </c>
      <c r="N19" s="151" t="s">
        <v>210</v>
      </c>
      <c r="O19" s="152" t="s">
        <v>288</v>
      </c>
      <c r="P19" s="153" t="s">
        <v>289</v>
      </c>
    </row>
    <row r="20" spans="1:16" ht="12.75" customHeight="1" thickBot="1">
      <c r="A20" s="20" t="str">
        <f t="shared" si="0"/>
        <v>IBVS 5496 </v>
      </c>
      <c r="B20" s="3" t="str">
        <f t="shared" si="1"/>
        <v>I</v>
      </c>
      <c r="C20" s="20">
        <f t="shared" si="2"/>
        <v>52797.425199999998</v>
      </c>
      <c r="D20" s="28" t="str">
        <f t="shared" si="3"/>
        <v>vis</v>
      </c>
      <c r="E20" s="149">
        <f>VLOOKUP(C20,'Active 1'!C$21:E$973,3,FALSE)</f>
        <v>14285.929437780591</v>
      </c>
      <c r="F20" s="3" t="s">
        <v>131</v>
      </c>
      <c r="G20" s="28" t="str">
        <f t="shared" si="4"/>
        <v>52797.4252</v>
      </c>
      <c r="H20" s="20">
        <f t="shared" si="5"/>
        <v>830</v>
      </c>
      <c r="I20" s="150" t="s">
        <v>290</v>
      </c>
      <c r="J20" s="151" t="s">
        <v>291</v>
      </c>
      <c r="K20" s="150">
        <v>830</v>
      </c>
      <c r="L20" s="150" t="s">
        <v>292</v>
      </c>
      <c r="M20" s="151" t="s">
        <v>209</v>
      </c>
      <c r="N20" s="151" t="s">
        <v>210</v>
      </c>
      <c r="O20" s="152" t="s">
        <v>288</v>
      </c>
      <c r="P20" s="153" t="s">
        <v>289</v>
      </c>
    </row>
    <row r="21" spans="1:16" ht="12.75" customHeight="1" thickBot="1">
      <c r="A21" s="20" t="str">
        <f t="shared" si="0"/>
        <v>IBVS 5496 </v>
      </c>
      <c r="B21" s="3" t="str">
        <f t="shared" si="1"/>
        <v>I</v>
      </c>
      <c r="C21" s="20">
        <f t="shared" si="2"/>
        <v>52803.516799999998</v>
      </c>
      <c r="D21" s="28" t="str">
        <f t="shared" si="3"/>
        <v>vis</v>
      </c>
      <c r="E21" s="149">
        <f>VLOOKUP(C21,'Active 1'!C$21:E$973,3,FALSE)</f>
        <v>14302.937858786197</v>
      </c>
      <c r="F21" s="3" t="s">
        <v>131</v>
      </c>
      <c r="G21" s="28" t="str">
        <f t="shared" si="4"/>
        <v>52803.5168</v>
      </c>
      <c r="H21" s="20">
        <f t="shared" si="5"/>
        <v>847</v>
      </c>
      <c r="I21" s="150" t="s">
        <v>293</v>
      </c>
      <c r="J21" s="151" t="s">
        <v>294</v>
      </c>
      <c r="K21" s="150">
        <v>847</v>
      </c>
      <c r="L21" s="150" t="s">
        <v>295</v>
      </c>
      <c r="M21" s="151" t="s">
        <v>209</v>
      </c>
      <c r="N21" s="151" t="s">
        <v>210</v>
      </c>
      <c r="O21" s="152" t="s">
        <v>288</v>
      </c>
      <c r="P21" s="153" t="s">
        <v>289</v>
      </c>
    </row>
    <row r="22" spans="1:16" ht="12.75" customHeight="1" thickBot="1">
      <c r="A22" s="20" t="str">
        <f t="shared" si="0"/>
        <v>IBVS 5496 </v>
      </c>
      <c r="B22" s="3" t="str">
        <f t="shared" si="1"/>
        <v>I</v>
      </c>
      <c r="C22" s="20">
        <f t="shared" si="2"/>
        <v>52821.421699999999</v>
      </c>
      <c r="D22" s="28" t="str">
        <f t="shared" si="3"/>
        <v>vis</v>
      </c>
      <c r="E22" s="149">
        <f>VLOOKUP(C22,'Active 1'!C$21:E$973,3,FALSE)</f>
        <v>14352.930320087547</v>
      </c>
      <c r="F22" s="3" t="s">
        <v>131</v>
      </c>
      <c r="G22" s="28" t="str">
        <f t="shared" si="4"/>
        <v>52821.4217</v>
      </c>
      <c r="H22" s="20">
        <f t="shared" si="5"/>
        <v>897</v>
      </c>
      <c r="I22" s="150" t="s">
        <v>296</v>
      </c>
      <c r="J22" s="151" t="s">
        <v>297</v>
      </c>
      <c r="K22" s="150">
        <v>897</v>
      </c>
      <c r="L22" s="150" t="s">
        <v>292</v>
      </c>
      <c r="M22" s="151" t="s">
        <v>209</v>
      </c>
      <c r="N22" s="151" t="s">
        <v>210</v>
      </c>
      <c r="O22" s="152" t="s">
        <v>288</v>
      </c>
      <c r="P22" s="153" t="s">
        <v>289</v>
      </c>
    </row>
    <row r="23" spans="1:16" ht="12.75" customHeight="1" thickBot="1">
      <c r="A23" s="20" t="str">
        <f t="shared" si="0"/>
        <v>IBVS 5496 </v>
      </c>
      <c r="B23" s="3" t="str">
        <f t="shared" si="1"/>
        <v>I</v>
      </c>
      <c r="C23" s="20">
        <f t="shared" si="2"/>
        <v>52845.417800000003</v>
      </c>
      <c r="D23" s="28" t="str">
        <f t="shared" si="3"/>
        <v>vis</v>
      </c>
      <c r="E23" s="149">
        <f>VLOOKUP(C23,'Active 1'!C$21:E$973,3,FALSE)</f>
        <v>14419.930085550268</v>
      </c>
      <c r="F23" s="3" t="s">
        <v>131</v>
      </c>
      <c r="G23" s="28" t="str">
        <f t="shared" si="4"/>
        <v>52845.4178</v>
      </c>
      <c r="H23" s="20">
        <f t="shared" si="5"/>
        <v>964</v>
      </c>
      <c r="I23" s="150" t="s">
        <v>298</v>
      </c>
      <c r="J23" s="151" t="s">
        <v>299</v>
      </c>
      <c r="K23" s="150">
        <v>964</v>
      </c>
      <c r="L23" s="150" t="s">
        <v>300</v>
      </c>
      <c r="M23" s="151" t="s">
        <v>209</v>
      </c>
      <c r="N23" s="151" t="s">
        <v>210</v>
      </c>
      <c r="O23" s="152" t="s">
        <v>288</v>
      </c>
      <c r="P23" s="153" t="s">
        <v>289</v>
      </c>
    </row>
    <row r="24" spans="1:16" ht="12.75" customHeight="1" thickBot="1">
      <c r="A24" s="20" t="str">
        <f t="shared" si="0"/>
        <v>IBVS 5496 </v>
      </c>
      <c r="B24" s="3" t="str">
        <f t="shared" si="1"/>
        <v>II</v>
      </c>
      <c r="C24" s="20">
        <f t="shared" si="2"/>
        <v>52846.3105</v>
      </c>
      <c r="D24" s="28" t="str">
        <f t="shared" si="3"/>
        <v>vis</v>
      </c>
      <c r="E24" s="149">
        <f>VLOOKUP(C24,'Active 1'!C$21:E$973,3,FALSE)</f>
        <v>14422.422602693818</v>
      </c>
      <c r="F24" s="3" t="s">
        <v>131</v>
      </c>
      <c r="G24" s="28" t="str">
        <f t="shared" si="4"/>
        <v>52846.3105</v>
      </c>
      <c r="H24" s="20">
        <f t="shared" si="5"/>
        <v>966.5</v>
      </c>
      <c r="I24" s="150" t="s">
        <v>301</v>
      </c>
      <c r="J24" s="151" t="s">
        <v>302</v>
      </c>
      <c r="K24" s="150">
        <v>966.5</v>
      </c>
      <c r="L24" s="150" t="s">
        <v>303</v>
      </c>
      <c r="M24" s="151" t="s">
        <v>209</v>
      </c>
      <c r="N24" s="151" t="s">
        <v>210</v>
      </c>
      <c r="O24" s="152" t="s">
        <v>288</v>
      </c>
      <c r="P24" s="153" t="s">
        <v>289</v>
      </c>
    </row>
    <row r="25" spans="1:16" ht="12.75" customHeight="1" thickBot="1">
      <c r="A25" s="20" t="str">
        <f t="shared" si="0"/>
        <v>IBVS 5496 </v>
      </c>
      <c r="B25" s="3" t="str">
        <f t="shared" si="1"/>
        <v>I</v>
      </c>
      <c r="C25" s="20">
        <f t="shared" si="2"/>
        <v>52846.490299999998</v>
      </c>
      <c r="D25" s="28" t="str">
        <f t="shared" si="3"/>
        <v>vis</v>
      </c>
      <c r="E25" s="149">
        <f>VLOOKUP(C25,'Active 1'!C$21:E$973,3,FALSE)</f>
        <v>14422.924624181895</v>
      </c>
      <c r="F25" s="3" t="s">
        <v>131</v>
      </c>
      <c r="G25" s="28" t="str">
        <f t="shared" si="4"/>
        <v>52846.4903</v>
      </c>
      <c r="H25" s="20">
        <f t="shared" si="5"/>
        <v>967</v>
      </c>
      <c r="I25" s="150" t="s">
        <v>304</v>
      </c>
      <c r="J25" s="151" t="s">
        <v>305</v>
      </c>
      <c r="K25" s="150">
        <v>967</v>
      </c>
      <c r="L25" s="150" t="s">
        <v>306</v>
      </c>
      <c r="M25" s="151" t="s">
        <v>209</v>
      </c>
      <c r="N25" s="151" t="s">
        <v>210</v>
      </c>
      <c r="O25" s="152" t="s">
        <v>288</v>
      </c>
      <c r="P25" s="153" t="s">
        <v>289</v>
      </c>
    </row>
    <row r="26" spans="1:16" ht="12.75" customHeight="1" thickBot="1">
      <c r="A26" s="20" t="str">
        <f t="shared" si="0"/>
        <v>IBVS 5496 </v>
      </c>
      <c r="B26" s="3" t="str">
        <f t="shared" si="1"/>
        <v>II</v>
      </c>
      <c r="C26" s="20">
        <f t="shared" si="2"/>
        <v>52885.350700000003</v>
      </c>
      <c r="D26" s="28" t="str">
        <f t="shared" si="3"/>
        <v>vis</v>
      </c>
      <c r="E26" s="149">
        <f>VLOOKUP(C26,'Active 1'!C$21:E$973,3,FALSE)</f>
        <v>14531.427159418345</v>
      </c>
      <c r="F26" s="3" t="s">
        <v>131</v>
      </c>
      <c r="G26" s="28" t="str">
        <f t="shared" si="4"/>
        <v>52885.3507</v>
      </c>
      <c r="H26" s="20">
        <f t="shared" si="5"/>
        <v>1075.5</v>
      </c>
      <c r="I26" s="150" t="s">
        <v>307</v>
      </c>
      <c r="J26" s="151" t="s">
        <v>308</v>
      </c>
      <c r="K26" s="150">
        <v>1075.5</v>
      </c>
      <c r="L26" s="150" t="s">
        <v>309</v>
      </c>
      <c r="M26" s="151" t="s">
        <v>209</v>
      </c>
      <c r="N26" s="151" t="s">
        <v>210</v>
      </c>
      <c r="O26" s="152" t="s">
        <v>288</v>
      </c>
      <c r="P26" s="153" t="s">
        <v>289</v>
      </c>
    </row>
    <row r="27" spans="1:16" ht="12.75" customHeight="1" thickBot="1">
      <c r="A27" s="20" t="str">
        <f t="shared" si="0"/>
        <v>IBVS 5603 </v>
      </c>
      <c r="B27" s="3" t="str">
        <f t="shared" si="1"/>
        <v>II</v>
      </c>
      <c r="C27" s="20">
        <f t="shared" si="2"/>
        <v>53118.864000000001</v>
      </c>
      <c r="D27" s="28" t="str">
        <f t="shared" si="3"/>
        <v>vis</v>
      </c>
      <c r="E27" s="149">
        <f>VLOOKUP(C27,'Active 1'!C$21:E$973,3,FALSE)</f>
        <v>15183.422122450796</v>
      </c>
      <c r="F27" s="3" t="s">
        <v>131</v>
      </c>
      <c r="G27" s="28" t="str">
        <f t="shared" si="4"/>
        <v>53118.8640</v>
      </c>
      <c r="H27" s="20">
        <f t="shared" si="5"/>
        <v>1727.5</v>
      </c>
      <c r="I27" s="150" t="s">
        <v>310</v>
      </c>
      <c r="J27" s="151" t="s">
        <v>311</v>
      </c>
      <c r="K27" s="150">
        <v>1727.5</v>
      </c>
      <c r="L27" s="150" t="s">
        <v>312</v>
      </c>
      <c r="M27" s="151" t="s">
        <v>209</v>
      </c>
      <c r="N27" s="151" t="s">
        <v>210</v>
      </c>
      <c r="O27" s="152" t="s">
        <v>313</v>
      </c>
      <c r="P27" s="153" t="s">
        <v>314</v>
      </c>
    </row>
    <row r="28" spans="1:16" ht="12.75" customHeight="1" thickBot="1">
      <c r="A28" s="20" t="str">
        <f t="shared" si="0"/>
        <v>BAVM 173 </v>
      </c>
      <c r="B28" s="3" t="str">
        <f t="shared" si="1"/>
        <v>II</v>
      </c>
      <c r="C28" s="20">
        <f t="shared" si="2"/>
        <v>53137.497600000002</v>
      </c>
      <c r="D28" s="28" t="str">
        <f t="shared" si="3"/>
        <v>vis</v>
      </c>
      <c r="E28" s="149">
        <f>VLOOKUP(C28,'Active 1'!C$21:E$973,3,FALSE)</f>
        <v>15235.449194755296</v>
      </c>
      <c r="F28" s="3" t="s">
        <v>131</v>
      </c>
      <c r="G28" s="28" t="str">
        <f t="shared" si="4"/>
        <v>53137.4976</v>
      </c>
      <c r="H28" s="20">
        <f t="shared" si="5"/>
        <v>1779.5</v>
      </c>
      <c r="I28" s="150" t="s">
        <v>315</v>
      </c>
      <c r="J28" s="151" t="s">
        <v>316</v>
      </c>
      <c r="K28" s="150">
        <v>1779.5</v>
      </c>
      <c r="L28" s="150" t="s">
        <v>317</v>
      </c>
      <c r="M28" s="151" t="s">
        <v>209</v>
      </c>
      <c r="N28" s="151" t="s">
        <v>318</v>
      </c>
      <c r="O28" s="152" t="s">
        <v>230</v>
      </c>
      <c r="P28" s="153" t="s">
        <v>319</v>
      </c>
    </row>
    <row r="29" spans="1:16" ht="12.75" customHeight="1" thickBot="1">
      <c r="A29" s="20" t="str">
        <f t="shared" si="0"/>
        <v> JAAVSO 41;122 </v>
      </c>
      <c r="B29" s="3" t="str">
        <f t="shared" si="1"/>
        <v>II</v>
      </c>
      <c r="C29" s="20">
        <f t="shared" si="2"/>
        <v>53149.662600000003</v>
      </c>
      <c r="D29" s="28" t="str">
        <f t="shared" si="3"/>
        <v>vis</v>
      </c>
      <c r="E29" s="149">
        <f>VLOOKUP(C29,'Active 1'!C$21:E$973,3,FALSE)</f>
        <v>15269.415220353369</v>
      </c>
      <c r="F29" s="3" t="s">
        <v>131</v>
      </c>
      <c r="G29" s="28" t="str">
        <f t="shared" si="4"/>
        <v>53149.6626</v>
      </c>
      <c r="H29" s="20">
        <f t="shared" si="5"/>
        <v>1813.5</v>
      </c>
      <c r="I29" s="150" t="s">
        <v>320</v>
      </c>
      <c r="J29" s="151" t="s">
        <v>321</v>
      </c>
      <c r="K29" s="150" t="s">
        <v>322</v>
      </c>
      <c r="L29" s="150" t="s">
        <v>323</v>
      </c>
      <c r="M29" s="151" t="s">
        <v>324</v>
      </c>
      <c r="N29" s="151" t="s">
        <v>325</v>
      </c>
      <c r="O29" s="152" t="s">
        <v>313</v>
      </c>
      <c r="P29" s="152" t="s">
        <v>326</v>
      </c>
    </row>
    <row r="30" spans="1:16" ht="12.75" customHeight="1" thickBot="1">
      <c r="A30" s="20" t="str">
        <f t="shared" si="0"/>
        <v>IBVS 5809 </v>
      </c>
      <c r="B30" s="3" t="str">
        <f t="shared" si="1"/>
        <v>I</v>
      </c>
      <c r="C30" s="20">
        <f t="shared" si="2"/>
        <v>53573.903200000001</v>
      </c>
      <c r="D30" s="28" t="str">
        <f t="shared" si="3"/>
        <v>vis</v>
      </c>
      <c r="E30" s="149">
        <f>VLOOKUP(C30,'Active 1'!C$21:E$973,3,FALSE)</f>
        <v>16453.941901762373</v>
      </c>
      <c r="F30" s="3" t="s">
        <v>131</v>
      </c>
      <c r="G30" s="28" t="str">
        <f t="shared" si="4"/>
        <v>53573.9032</v>
      </c>
      <c r="H30" s="20">
        <f t="shared" si="5"/>
        <v>2998</v>
      </c>
      <c r="I30" s="150" t="s">
        <v>327</v>
      </c>
      <c r="J30" s="151" t="s">
        <v>328</v>
      </c>
      <c r="K30" s="150" t="s">
        <v>329</v>
      </c>
      <c r="L30" s="150" t="s">
        <v>330</v>
      </c>
      <c r="M30" s="151" t="s">
        <v>324</v>
      </c>
      <c r="N30" s="151" t="s">
        <v>131</v>
      </c>
      <c r="O30" s="152" t="s">
        <v>331</v>
      </c>
      <c r="P30" s="153" t="s">
        <v>332</v>
      </c>
    </row>
    <row r="31" spans="1:16" ht="12.75" customHeight="1" thickBot="1">
      <c r="A31" s="20" t="str">
        <f t="shared" si="0"/>
        <v>IBVS 5677 </v>
      </c>
      <c r="B31" s="3" t="str">
        <f t="shared" si="1"/>
        <v>II</v>
      </c>
      <c r="C31" s="20">
        <f t="shared" si="2"/>
        <v>53629.599300000002</v>
      </c>
      <c r="D31" s="28" t="str">
        <f t="shared" si="3"/>
        <v>vis</v>
      </c>
      <c r="E31" s="149">
        <f>VLOOKUP(C31,'Active 1'!C$21:E$973,3,FALSE)</f>
        <v>16609.451573633534</v>
      </c>
      <c r="F31" s="3" t="s">
        <v>131</v>
      </c>
      <c r="G31" s="28" t="str">
        <f t="shared" si="4"/>
        <v>53629.5993</v>
      </c>
      <c r="H31" s="20">
        <f t="shared" si="5"/>
        <v>3153.5</v>
      </c>
      <c r="I31" s="150" t="s">
        <v>333</v>
      </c>
      <c r="J31" s="151" t="s">
        <v>334</v>
      </c>
      <c r="K31" s="150" t="s">
        <v>335</v>
      </c>
      <c r="L31" s="150" t="s">
        <v>336</v>
      </c>
      <c r="M31" s="151" t="s">
        <v>209</v>
      </c>
      <c r="N31" s="151" t="s">
        <v>210</v>
      </c>
      <c r="O31" s="152" t="s">
        <v>313</v>
      </c>
      <c r="P31" s="153" t="s">
        <v>337</v>
      </c>
    </row>
    <row r="32" spans="1:16" ht="12.75" customHeight="1" thickBot="1">
      <c r="A32" s="20" t="str">
        <f t="shared" si="0"/>
        <v>BAVM 178 </v>
      </c>
      <c r="B32" s="3" t="str">
        <f t="shared" si="1"/>
        <v>I</v>
      </c>
      <c r="C32" s="20">
        <f t="shared" si="2"/>
        <v>53860.422700000003</v>
      </c>
      <c r="D32" s="28" t="str">
        <f t="shared" si="3"/>
        <v>vis</v>
      </c>
      <c r="E32" s="149">
        <f>VLOOKUP(C32,'Active 1'!C$21:E$973,3,FALSE)</f>
        <v>17253.936038330092</v>
      </c>
      <c r="F32" s="3" t="s">
        <v>131</v>
      </c>
      <c r="G32" s="28" t="str">
        <f t="shared" si="4"/>
        <v>53860.4227</v>
      </c>
      <c r="H32" s="20">
        <f t="shared" si="5"/>
        <v>3798</v>
      </c>
      <c r="I32" s="150" t="s">
        <v>338</v>
      </c>
      <c r="J32" s="151" t="s">
        <v>339</v>
      </c>
      <c r="K32" s="150" t="s">
        <v>340</v>
      </c>
      <c r="L32" s="150" t="s">
        <v>341</v>
      </c>
      <c r="M32" s="151" t="s">
        <v>324</v>
      </c>
      <c r="N32" s="151" t="s">
        <v>318</v>
      </c>
      <c r="O32" s="152" t="s">
        <v>230</v>
      </c>
      <c r="P32" s="153" t="s">
        <v>342</v>
      </c>
    </row>
    <row r="33" spans="1:16" ht="12.75" customHeight="1" thickBot="1">
      <c r="A33" s="20" t="str">
        <f t="shared" si="0"/>
        <v>BAVM 178 </v>
      </c>
      <c r="B33" s="3" t="str">
        <f t="shared" si="1"/>
        <v>I</v>
      </c>
      <c r="C33" s="20">
        <f t="shared" si="2"/>
        <v>53933.492100000003</v>
      </c>
      <c r="D33" s="28" t="str">
        <f t="shared" si="3"/>
        <v>vis</v>
      </c>
      <c r="E33" s="149">
        <f>VLOOKUP(C33,'Active 1'!C$21:E$973,3,FALSE)</f>
        <v>17457.953885501127</v>
      </c>
      <c r="F33" s="3" t="s">
        <v>131</v>
      </c>
      <c r="G33" s="28" t="str">
        <f t="shared" si="4"/>
        <v>53933.4921</v>
      </c>
      <c r="H33" s="20">
        <f t="shared" si="5"/>
        <v>4002</v>
      </c>
      <c r="I33" s="150" t="s">
        <v>343</v>
      </c>
      <c r="J33" s="151" t="s">
        <v>344</v>
      </c>
      <c r="K33" s="150" t="s">
        <v>345</v>
      </c>
      <c r="L33" s="150" t="s">
        <v>346</v>
      </c>
      <c r="M33" s="151" t="s">
        <v>324</v>
      </c>
      <c r="N33" s="151" t="s">
        <v>347</v>
      </c>
      <c r="O33" s="152" t="s">
        <v>348</v>
      </c>
      <c r="P33" s="153" t="s">
        <v>342</v>
      </c>
    </row>
    <row r="34" spans="1:16" ht="12.75" customHeight="1" thickBot="1">
      <c r="A34" s="20" t="str">
        <f t="shared" si="0"/>
        <v>IBVS 5777 </v>
      </c>
      <c r="B34" s="3" t="str">
        <f t="shared" si="1"/>
        <v>II</v>
      </c>
      <c r="C34" s="20">
        <f t="shared" si="2"/>
        <v>53944.412300000004</v>
      </c>
      <c r="D34" s="28" t="str">
        <f t="shared" si="3"/>
        <v>vis</v>
      </c>
      <c r="E34" s="149">
        <f>VLOOKUP(C34,'Active 1'!C$21:E$973,3,FALSE)</f>
        <v>17488.444291809064</v>
      </c>
      <c r="F34" s="3" t="s">
        <v>131</v>
      </c>
      <c r="G34" s="28" t="str">
        <f t="shared" si="4"/>
        <v>53944.4123</v>
      </c>
      <c r="H34" s="20">
        <f t="shared" si="5"/>
        <v>4032.5</v>
      </c>
      <c r="I34" s="150" t="s">
        <v>349</v>
      </c>
      <c r="J34" s="151" t="s">
        <v>350</v>
      </c>
      <c r="K34" s="150" t="s">
        <v>351</v>
      </c>
      <c r="L34" s="150" t="s">
        <v>323</v>
      </c>
      <c r="M34" s="151" t="s">
        <v>324</v>
      </c>
      <c r="N34" s="151" t="s">
        <v>352</v>
      </c>
      <c r="O34" s="152" t="s">
        <v>353</v>
      </c>
      <c r="P34" s="153" t="s">
        <v>354</v>
      </c>
    </row>
    <row r="35" spans="1:16" ht="12.75" customHeight="1" thickBot="1">
      <c r="A35" s="20" t="str">
        <f t="shared" si="0"/>
        <v>IBVS 5777 </v>
      </c>
      <c r="B35" s="3" t="str">
        <f t="shared" si="1"/>
        <v>II</v>
      </c>
      <c r="C35" s="20">
        <f t="shared" si="2"/>
        <v>53945.491399999999</v>
      </c>
      <c r="D35" s="28" t="str">
        <f t="shared" si="3"/>
        <v>vis</v>
      </c>
      <c r="E35" s="149">
        <f>VLOOKUP(C35,'Active 1'!C$21:E$973,3,FALSE)</f>
        <v>17491.457258370734</v>
      </c>
      <c r="F35" s="3" t="s">
        <v>131</v>
      </c>
      <c r="G35" s="28" t="str">
        <f t="shared" si="4"/>
        <v>53945.4914</v>
      </c>
      <c r="H35" s="20">
        <f t="shared" si="5"/>
        <v>4035.5</v>
      </c>
      <c r="I35" s="150" t="s">
        <v>355</v>
      </c>
      <c r="J35" s="151" t="s">
        <v>356</v>
      </c>
      <c r="K35" s="150" t="s">
        <v>357</v>
      </c>
      <c r="L35" s="150" t="s">
        <v>358</v>
      </c>
      <c r="M35" s="151" t="s">
        <v>324</v>
      </c>
      <c r="N35" s="151" t="s">
        <v>131</v>
      </c>
      <c r="O35" s="152" t="s">
        <v>353</v>
      </c>
      <c r="P35" s="153" t="s">
        <v>354</v>
      </c>
    </row>
    <row r="36" spans="1:16" ht="12.75" customHeight="1" thickBot="1">
      <c r="A36" s="20" t="str">
        <f t="shared" si="0"/>
        <v>IBVS 5777 </v>
      </c>
      <c r="B36" s="3" t="str">
        <f t="shared" si="1"/>
        <v>I</v>
      </c>
      <c r="C36" s="20">
        <f t="shared" si="2"/>
        <v>53947.461300000003</v>
      </c>
      <c r="D36" s="28" t="str">
        <f t="shared" si="3"/>
        <v>vis</v>
      </c>
      <c r="E36" s="149">
        <f>VLOOKUP(C36,'Active 1'!C$21:E$973,3,FALSE)</f>
        <v>17496.957437065823</v>
      </c>
      <c r="F36" s="3" t="s">
        <v>131</v>
      </c>
      <c r="G36" s="28" t="str">
        <f t="shared" si="4"/>
        <v>53947.4613</v>
      </c>
      <c r="H36" s="20">
        <f t="shared" si="5"/>
        <v>4041</v>
      </c>
      <c r="I36" s="150" t="s">
        <v>359</v>
      </c>
      <c r="J36" s="151" t="s">
        <v>360</v>
      </c>
      <c r="K36" s="150" t="s">
        <v>361</v>
      </c>
      <c r="L36" s="150" t="s">
        <v>362</v>
      </c>
      <c r="M36" s="151" t="s">
        <v>324</v>
      </c>
      <c r="N36" s="151" t="s">
        <v>131</v>
      </c>
      <c r="O36" s="152" t="s">
        <v>353</v>
      </c>
      <c r="P36" s="153" t="s">
        <v>354</v>
      </c>
    </row>
    <row r="37" spans="1:16" ht="12.75" customHeight="1" thickBot="1">
      <c r="A37" s="20" t="str">
        <f t="shared" si="0"/>
        <v>IBVS 5777 </v>
      </c>
      <c r="B37" s="3" t="str">
        <f t="shared" si="1"/>
        <v>II</v>
      </c>
      <c r="C37" s="20">
        <f t="shared" si="2"/>
        <v>53963.398699999998</v>
      </c>
      <c r="D37" s="28" t="str">
        <f t="shared" si="3"/>
        <v>vis</v>
      </c>
      <c r="E37" s="149">
        <f>VLOOKUP(C37,'Active 1'!C$21:E$973,3,FALSE)</f>
        <v>17541.456420737548</v>
      </c>
      <c r="F37" s="3" t="s">
        <v>131</v>
      </c>
      <c r="G37" s="28" t="str">
        <f t="shared" si="4"/>
        <v>53963.3987</v>
      </c>
      <c r="H37" s="20">
        <f t="shared" si="5"/>
        <v>4085.5</v>
      </c>
      <c r="I37" s="150" t="s">
        <v>363</v>
      </c>
      <c r="J37" s="151" t="s">
        <v>364</v>
      </c>
      <c r="K37" s="150" t="s">
        <v>365</v>
      </c>
      <c r="L37" s="150" t="s">
        <v>366</v>
      </c>
      <c r="M37" s="151" t="s">
        <v>324</v>
      </c>
      <c r="N37" s="151" t="s">
        <v>131</v>
      </c>
      <c r="O37" s="152" t="s">
        <v>353</v>
      </c>
      <c r="P37" s="153" t="s">
        <v>354</v>
      </c>
    </row>
    <row r="38" spans="1:16" ht="12.75" customHeight="1" thickBot="1">
      <c r="A38" s="20" t="str">
        <f t="shared" si="0"/>
        <v>IBVS 5898 </v>
      </c>
      <c r="B38" s="3" t="str">
        <f t="shared" si="1"/>
        <v>II</v>
      </c>
      <c r="C38" s="20">
        <f t="shared" si="2"/>
        <v>54195.484199999999</v>
      </c>
      <c r="D38" s="28" t="str">
        <f t="shared" si="3"/>
        <v>vis</v>
      </c>
      <c r="E38" s="149">
        <f>VLOOKUP(C38,'Active 1'!C$21:E$973,3,FALSE)</f>
        <v>18189.46480823783</v>
      </c>
      <c r="F38" s="3" t="s">
        <v>131</v>
      </c>
      <c r="G38" s="28" t="str">
        <f t="shared" si="4"/>
        <v>54195.4842</v>
      </c>
      <c r="H38" s="20">
        <f t="shared" si="5"/>
        <v>4733.5</v>
      </c>
      <c r="I38" s="150" t="s">
        <v>367</v>
      </c>
      <c r="J38" s="151" t="s">
        <v>368</v>
      </c>
      <c r="K38" s="150" t="s">
        <v>369</v>
      </c>
      <c r="L38" s="150" t="s">
        <v>366</v>
      </c>
      <c r="M38" s="151" t="s">
        <v>324</v>
      </c>
      <c r="N38" s="151" t="s">
        <v>131</v>
      </c>
      <c r="O38" s="152" t="s">
        <v>353</v>
      </c>
      <c r="P38" s="153" t="s">
        <v>370</v>
      </c>
    </row>
    <row r="39" spans="1:16" ht="12.75" customHeight="1" thickBot="1">
      <c r="A39" s="20" t="str">
        <f t="shared" si="0"/>
        <v>BAVM 186 </v>
      </c>
      <c r="B39" s="3" t="str">
        <f t="shared" si="1"/>
        <v>II</v>
      </c>
      <c r="C39" s="20">
        <f t="shared" si="2"/>
        <v>54204.434200000003</v>
      </c>
      <c r="D39" s="28" t="str">
        <f t="shared" si="3"/>
        <v>vis</v>
      </c>
      <c r="E39" s="149">
        <f>VLOOKUP(C39,'Active 1'!C$21:E$973,3,FALSE)</f>
        <v>18214.454198217514</v>
      </c>
      <c r="F39" s="3" t="s">
        <v>131</v>
      </c>
      <c r="G39" s="28" t="str">
        <f t="shared" si="4"/>
        <v>54204.4342</v>
      </c>
      <c r="H39" s="20">
        <f t="shared" si="5"/>
        <v>4758.5</v>
      </c>
      <c r="I39" s="150" t="s">
        <v>371</v>
      </c>
      <c r="J39" s="151" t="s">
        <v>372</v>
      </c>
      <c r="K39" s="150" t="s">
        <v>373</v>
      </c>
      <c r="L39" s="150" t="s">
        <v>374</v>
      </c>
      <c r="M39" s="151" t="s">
        <v>324</v>
      </c>
      <c r="N39" s="151" t="s">
        <v>347</v>
      </c>
      <c r="O39" s="152" t="s">
        <v>375</v>
      </c>
      <c r="P39" s="153" t="s">
        <v>376</v>
      </c>
    </row>
    <row r="40" spans="1:16" ht="12.75" customHeight="1" thickBot="1">
      <c r="A40" s="20" t="str">
        <f t="shared" si="0"/>
        <v>BAVM 186 </v>
      </c>
      <c r="B40" s="3" t="str">
        <f t="shared" si="1"/>
        <v>I</v>
      </c>
      <c r="C40" s="20">
        <f t="shared" si="2"/>
        <v>54204.611599999997</v>
      </c>
      <c r="D40" s="28" t="str">
        <f t="shared" si="3"/>
        <v>vis</v>
      </c>
      <c r="E40" s="149">
        <f>VLOOKUP(C40,'Active 1'!C$21:E$973,3,FALSE)</f>
        <v>18214.949518640111</v>
      </c>
      <c r="F40" s="3" t="s">
        <v>131</v>
      </c>
      <c r="G40" s="28" t="str">
        <f t="shared" si="4"/>
        <v>54204.6116</v>
      </c>
      <c r="H40" s="20">
        <f t="shared" si="5"/>
        <v>4759</v>
      </c>
      <c r="I40" s="150" t="s">
        <v>377</v>
      </c>
      <c r="J40" s="151" t="s">
        <v>378</v>
      </c>
      <c r="K40" s="150" t="s">
        <v>379</v>
      </c>
      <c r="L40" s="150" t="s">
        <v>380</v>
      </c>
      <c r="M40" s="151" t="s">
        <v>324</v>
      </c>
      <c r="N40" s="151" t="s">
        <v>347</v>
      </c>
      <c r="O40" s="152" t="s">
        <v>375</v>
      </c>
      <c r="P40" s="153" t="s">
        <v>376</v>
      </c>
    </row>
    <row r="41" spans="1:16" ht="12.75" customHeight="1" thickBot="1">
      <c r="A41" s="20" t="str">
        <f t="shared" si="0"/>
        <v>BAVM 186 </v>
      </c>
      <c r="B41" s="3" t="str">
        <f t="shared" si="1"/>
        <v>I</v>
      </c>
      <c r="C41" s="20">
        <f t="shared" si="2"/>
        <v>54217.508199999997</v>
      </c>
      <c r="D41" s="28" t="str">
        <f t="shared" si="3"/>
        <v>vis</v>
      </c>
      <c r="E41" s="149">
        <f>VLOOKUP(C41,'Active 1'!C$21:E$973,3,FALSE)</f>
        <v>18250.958252362107</v>
      </c>
      <c r="F41" s="3" t="s">
        <v>131</v>
      </c>
      <c r="G41" s="28" t="str">
        <f t="shared" si="4"/>
        <v>54217.5082</v>
      </c>
      <c r="H41" s="20">
        <f t="shared" si="5"/>
        <v>4795</v>
      </c>
      <c r="I41" s="150" t="s">
        <v>381</v>
      </c>
      <c r="J41" s="151" t="s">
        <v>382</v>
      </c>
      <c r="K41" s="150" t="s">
        <v>383</v>
      </c>
      <c r="L41" s="150" t="s">
        <v>384</v>
      </c>
      <c r="M41" s="151" t="s">
        <v>324</v>
      </c>
      <c r="N41" s="151" t="s">
        <v>318</v>
      </c>
      <c r="O41" s="152" t="s">
        <v>230</v>
      </c>
      <c r="P41" s="153" t="s">
        <v>376</v>
      </c>
    </row>
    <row r="42" spans="1:16" ht="12.75" customHeight="1" thickBot="1">
      <c r="A42" s="20" t="str">
        <f t="shared" si="0"/>
        <v>BAVM 186 </v>
      </c>
      <c r="B42" s="3" t="str">
        <f t="shared" si="1"/>
        <v>II</v>
      </c>
      <c r="C42" s="20">
        <f t="shared" si="2"/>
        <v>54223.418899999997</v>
      </c>
      <c r="D42" s="28" t="str">
        <f t="shared" si="3"/>
        <v>vis</v>
      </c>
      <c r="E42" s="149">
        <f>VLOOKUP(C42,'Active 1'!C$21:E$973,3,FALSE)</f>
        <v>18267.461580557956</v>
      </c>
      <c r="F42" s="3" t="s">
        <v>131</v>
      </c>
      <c r="G42" s="28" t="str">
        <f t="shared" si="4"/>
        <v>54223.4189</v>
      </c>
      <c r="H42" s="20">
        <f t="shared" si="5"/>
        <v>4811.5</v>
      </c>
      <c r="I42" s="150" t="s">
        <v>385</v>
      </c>
      <c r="J42" s="151" t="s">
        <v>386</v>
      </c>
      <c r="K42" s="150" t="s">
        <v>387</v>
      </c>
      <c r="L42" s="150" t="s">
        <v>388</v>
      </c>
      <c r="M42" s="151" t="s">
        <v>324</v>
      </c>
      <c r="N42" s="151" t="s">
        <v>318</v>
      </c>
      <c r="O42" s="152" t="s">
        <v>230</v>
      </c>
      <c r="P42" s="153" t="s">
        <v>376</v>
      </c>
    </row>
    <row r="43" spans="1:16" ht="12.75" customHeight="1" thickBot="1">
      <c r="A43" s="20" t="str">
        <f t="shared" ref="A43:A74" si="6">P43</f>
        <v>IBVS 5898 </v>
      </c>
      <c r="B43" s="3" t="str">
        <f t="shared" ref="B43:B74" si="7">IF(H43=INT(H43),"I","II")</f>
        <v>II</v>
      </c>
      <c r="C43" s="20">
        <f t="shared" ref="C43:C74" si="8">1*G43</f>
        <v>54500.631099999999</v>
      </c>
      <c r="D43" s="28" t="str">
        <f t="shared" ref="D43:D74" si="9">VLOOKUP(F43,I$1:J$5,2,FALSE)</f>
        <v>vis</v>
      </c>
      <c r="E43" s="149">
        <f>VLOOKUP(C43,'Active 1'!C$21:E$973,3,FALSE)</f>
        <v>19041.468706024243</v>
      </c>
      <c r="F43" s="3" t="s">
        <v>131</v>
      </c>
      <c r="G43" s="28" t="str">
        <f t="shared" ref="G43:G74" si="10">MID(I43,3,LEN(I43)-3)</f>
        <v>54500.6311</v>
      </c>
      <c r="H43" s="20">
        <f t="shared" ref="H43:H74" si="11">1*K43</f>
        <v>5585.5</v>
      </c>
      <c r="I43" s="150" t="s">
        <v>389</v>
      </c>
      <c r="J43" s="151" t="s">
        <v>390</v>
      </c>
      <c r="K43" s="150" t="s">
        <v>391</v>
      </c>
      <c r="L43" s="150" t="s">
        <v>392</v>
      </c>
      <c r="M43" s="151" t="s">
        <v>324</v>
      </c>
      <c r="N43" s="151" t="s">
        <v>131</v>
      </c>
      <c r="O43" s="152" t="s">
        <v>353</v>
      </c>
      <c r="P43" s="153" t="s">
        <v>370</v>
      </c>
    </row>
    <row r="44" spans="1:16" ht="12.75" customHeight="1" thickBot="1">
      <c r="A44" s="20" t="str">
        <f t="shared" si="6"/>
        <v>IBVS 5887 </v>
      </c>
      <c r="B44" s="3" t="str">
        <f t="shared" si="7"/>
        <v>I</v>
      </c>
      <c r="C44" s="20">
        <f t="shared" si="8"/>
        <v>54587.480900000002</v>
      </c>
      <c r="D44" s="28" t="str">
        <f t="shared" si="9"/>
        <v>vis</v>
      </c>
      <c r="E44" s="149">
        <f>VLOOKUP(C44,'Active 1'!C$21:E$973,3,FALSE)</f>
        <v>19283.962954276394</v>
      </c>
      <c r="F44" s="3" t="s">
        <v>131</v>
      </c>
      <c r="G44" s="28" t="str">
        <f t="shared" si="10"/>
        <v>54587.4809</v>
      </c>
      <c r="H44" s="20">
        <f t="shared" si="11"/>
        <v>5828</v>
      </c>
      <c r="I44" s="150" t="s">
        <v>393</v>
      </c>
      <c r="J44" s="151" t="s">
        <v>394</v>
      </c>
      <c r="K44" s="150" t="s">
        <v>395</v>
      </c>
      <c r="L44" s="150" t="s">
        <v>396</v>
      </c>
      <c r="M44" s="151" t="s">
        <v>209</v>
      </c>
      <c r="N44" s="151" t="s">
        <v>234</v>
      </c>
      <c r="O44" s="152" t="s">
        <v>397</v>
      </c>
      <c r="P44" s="153" t="s">
        <v>398</v>
      </c>
    </row>
    <row r="45" spans="1:16" ht="12.75" customHeight="1" thickBot="1">
      <c r="A45" s="20" t="str">
        <f t="shared" si="6"/>
        <v>BAVM 201 </v>
      </c>
      <c r="B45" s="3" t="str">
        <f t="shared" si="7"/>
        <v>I</v>
      </c>
      <c r="C45" s="20">
        <f t="shared" si="8"/>
        <v>54597.515800000001</v>
      </c>
      <c r="D45" s="28" t="str">
        <f t="shared" si="9"/>
        <v>vis</v>
      </c>
      <c r="E45" s="149">
        <f>VLOOKUP(C45,'Active 1'!C$21:E$973,3,FALSE)</f>
        <v>19311.981505059295</v>
      </c>
      <c r="F45" s="3" t="s">
        <v>131</v>
      </c>
      <c r="G45" s="28" t="str">
        <f t="shared" si="10"/>
        <v>54597.5158</v>
      </c>
      <c r="H45" s="20">
        <f t="shared" si="11"/>
        <v>5856</v>
      </c>
      <c r="I45" s="150" t="s">
        <v>399</v>
      </c>
      <c r="J45" s="151" t="s">
        <v>400</v>
      </c>
      <c r="K45" s="150" t="s">
        <v>401</v>
      </c>
      <c r="L45" s="150" t="s">
        <v>402</v>
      </c>
      <c r="M45" s="151" t="s">
        <v>324</v>
      </c>
      <c r="N45" s="151" t="s">
        <v>318</v>
      </c>
      <c r="O45" s="152" t="s">
        <v>230</v>
      </c>
      <c r="P45" s="153" t="s">
        <v>403</v>
      </c>
    </row>
    <row r="46" spans="1:16" ht="12.75" customHeight="1" thickBot="1">
      <c r="A46" s="20" t="str">
        <f t="shared" si="6"/>
        <v>IBVS 5887 </v>
      </c>
      <c r="B46" s="3" t="str">
        <f t="shared" si="7"/>
        <v>I</v>
      </c>
      <c r="C46" s="20">
        <f t="shared" si="8"/>
        <v>54616.496899999998</v>
      </c>
      <c r="D46" s="28" t="str">
        <f t="shared" si="9"/>
        <v>vis</v>
      </c>
      <c r="E46" s="149">
        <f>VLOOKUP(C46,'Active 1'!C$21:E$973,3,FALSE)</f>
        <v>19364.978835801543</v>
      </c>
      <c r="F46" s="3" t="s">
        <v>131</v>
      </c>
      <c r="G46" s="28" t="str">
        <f t="shared" si="10"/>
        <v>54616.4969</v>
      </c>
      <c r="H46" s="20">
        <f t="shared" si="11"/>
        <v>5909</v>
      </c>
      <c r="I46" s="150" t="s">
        <v>404</v>
      </c>
      <c r="J46" s="151" t="s">
        <v>405</v>
      </c>
      <c r="K46" s="150" t="s">
        <v>406</v>
      </c>
      <c r="L46" s="150" t="s">
        <v>346</v>
      </c>
      <c r="M46" s="151" t="s">
        <v>209</v>
      </c>
      <c r="N46" s="151" t="s">
        <v>234</v>
      </c>
      <c r="O46" s="152" t="s">
        <v>407</v>
      </c>
      <c r="P46" s="153" t="s">
        <v>398</v>
      </c>
    </row>
    <row r="47" spans="1:16" ht="12.75" customHeight="1" thickBot="1">
      <c r="A47" s="20" t="str">
        <f t="shared" si="6"/>
        <v>IBVS 5887 </v>
      </c>
      <c r="B47" s="3" t="str">
        <f t="shared" si="7"/>
        <v>II</v>
      </c>
      <c r="C47" s="20">
        <f t="shared" si="8"/>
        <v>54647.480900000002</v>
      </c>
      <c r="D47" s="28" t="str">
        <f t="shared" si="9"/>
        <v>vis</v>
      </c>
      <c r="E47" s="149">
        <f>VLOOKUP(C47,'Active 1'!C$21:E$973,3,FALSE)</f>
        <v>19451.489591011632</v>
      </c>
      <c r="F47" s="3" t="s">
        <v>131</v>
      </c>
      <c r="G47" s="28" t="str">
        <f t="shared" si="10"/>
        <v>54647.4809</v>
      </c>
      <c r="H47" s="20">
        <f t="shared" si="11"/>
        <v>5995.5</v>
      </c>
      <c r="I47" s="150" t="s">
        <v>408</v>
      </c>
      <c r="J47" s="151" t="s">
        <v>409</v>
      </c>
      <c r="K47" s="150" t="s">
        <v>410</v>
      </c>
      <c r="L47" s="150" t="s">
        <v>411</v>
      </c>
      <c r="M47" s="151" t="s">
        <v>209</v>
      </c>
      <c r="N47" s="151" t="s">
        <v>234</v>
      </c>
      <c r="O47" s="152" t="s">
        <v>412</v>
      </c>
      <c r="P47" s="153" t="s">
        <v>398</v>
      </c>
    </row>
    <row r="48" spans="1:16" ht="12.75" customHeight="1" thickBot="1">
      <c r="A48" s="20" t="str">
        <f t="shared" si="6"/>
        <v>IBVS 5887 </v>
      </c>
      <c r="B48" s="3" t="str">
        <f t="shared" si="7"/>
        <v>II</v>
      </c>
      <c r="C48" s="20">
        <f t="shared" si="8"/>
        <v>54662.5167</v>
      </c>
      <c r="D48" s="28" t="str">
        <f t="shared" si="9"/>
        <v>vis</v>
      </c>
      <c r="E48" s="149">
        <f>VLOOKUP(C48,'Active 1'!C$21:E$973,3,FALSE)</f>
        <v>19493.471207755356</v>
      </c>
      <c r="F48" s="3" t="s">
        <v>131</v>
      </c>
      <c r="G48" s="28" t="str">
        <f t="shared" si="10"/>
        <v>54662.5167</v>
      </c>
      <c r="H48" s="20">
        <f t="shared" si="11"/>
        <v>6037.5</v>
      </c>
      <c r="I48" s="150" t="s">
        <v>413</v>
      </c>
      <c r="J48" s="151" t="s">
        <v>414</v>
      </c>
      <c r="K48" s="150" t="s">
        <v>415</v>
      </c>
      <c r="L48" s="150" t="s">
        <v>416</v>
      </c>
      <c r="M48" s="151" t="s">
        <v>209</v>
      </c>
      <c r="N48" s="151" t="s">
        <v>234</v>
      </c>
      <c r="O48" s="152" t="s">
        <v>417</v>
      </c>
      <c r="P48" s="153" t="s">
        <v>398</v>
      </c>
    </row>
    <row r="49" spans="1:16" ht="12.75" customHeight="1" thickBot="1">
      <c r="A49" s="20" t="str">
        <f t="shared" si="6"/>
        <v>IBVS 5929 </v>
      </c>
      <c r="B49" s="3" t="str">
        <f t="shared" si="7"/>
        <v>I</v>
      </c>
      <c r="C49" s="20">
        <f t="shared" si="8"/>
        <v>54901.9444</v>
      </c>
      <c r="D49" s="28" t="str">
        <f t="shared" si="9"/>
        <v>vis</v>
      </c>
      <c r="E49" s="149">
        <f>VLOOKUP(C49,'Active 1'!C$21:E$973,3,FALSE)</f>
        <v>20161.979829792926</v>
      </c>
      <c r="F49" s="3" t="s">
        <v>131</v>
      </c>
      <c r="G49" s="28" t="str">
        <f t="shared" si="10"/>
        <v>54901.9444</v>
      </c>
      <c r="H49" s="20">
        <f t="shared" si="11"/>
        <v>6706</v>
      </c>
      <c r="I49" s="150" t="s">
        <v>423</v>
      </c>
      <c r="J49" s="151" t="s">
        <v>424</v>
      </c>
      <c r="K49" s="150" t="s">
        <v>425</v>
      </c>
      <c r="L49" s="150" t="s">
        <v>416</v>
      </c>
      <c r="M49" s="151" t="s">
        <v>324</v>
      </c>
      <c r="N49" s="151" t="s">
        <v>111</v>
      </c>
      <c r="O49" s="152" t="s">
        <v>426</v>
      </c>
      <c r="P49" s="153" t="s">
        <v>427</v>
      </c>
    </row>
    <row r="50" spans="1:16" ht="12.75" customHeight="1" thickBot="1">
      <c r="A50" s="20" t="str">
        <f t="shared" si="6"/>
        <v>IBVS 5898 </v>
      </c>
      <c r="B50" s="3" t="str">
        <f t="shared" si="7"/>
        <v>II</v>
      </c>
      <c r="C50" s="20">
        <f t="shared" si="8"/>
        <v>54912.508800000003</v>
      </c>
      <c r="D50" s="28" t="str">
        <f t="shared" si="9"/>
        <v>vis</v>
      </c>
      <c r="E50" s="149">
        <f>VLOOKUP(C50,'Active 1'!C$21:E$973,3,FALSE)</f>
        <v>20191.476803145033</v>
      </c>
      <c r="F50" s="3" t="s">
        <v>131</v>
      </c>
      <c r="G50" s="28" t="str">
        <f t="shared" si="10"/>
        <v>54912.5088</v>
      </c>
      <c r="H50" s="20">
        <f t="shared" si="11"/>
        <v>6735.5</v>
      </c>
      <c r="I50" s="150" t="s">
        <v>428</v>
      </c>
      <c r="J50" s="151" t="s">
        <v>429</v>
      </c>
      <c r="K50" s="150" t="s">
        <v>430</v>
      </c>
      <c r="L50" s="150" t="s">
        <v>431</v>
      </c>
      <c r="M50" s="151" t="s">
        <v>324</v>
      </c>
      <c r="N50" s="151" t="s">
        <v>131</v>
      </c>
      <c r="O50" s="152" t="s">
        <v>353</v>
      </c>
      <c r="P50" s="153" t="s">
        <v>370</v>
      </c>
    </row>
    <row r="51" spans="1:16" ht="12.75" customHeight="1" thickBot="1">
      <c r="A51" s="20" t="str">
        <f t="shared" si="6"/>
        <v>IBVS 5898 </v>
      </c>
      <c r="B51" s="3" t="str">
        <f t="shared" si="7"/>
        <v>I</v>
      </c>
      <c r="C51" s="20">
        <f t="shared" si="8"/>
        <v>54929.519</v>
      </c>
      <c r="D51" s="28" t="str">
        <f t="shared" si="9"/>
        <v>vis</v>
      </c>
      <c r="E51" s="149">
        <f>VLOOKUP(C51,'Active 1'!C$21:E$973,3,FALSE)</f>
        <v>20238.971163081587</v>
      </c>
      <c r="F51" s="3" t="s">
        <v>131</v>
      </c>
      <c r="G51" s="28" t="str">
        <f t="shared" si="10"/>
        <v>54929.5190</v>
      </c>
      <c r="H51" s="20">
        <f t="shared" si="11"/>
        <v>6783</v>
      </c>
      <c r="I51" s="150" t="s">
        <v>432</v>
      </c>
      <c r="J51" s="151" t="s">
        <v>433</v>
      </c>
      <c r="K51" s="150" t="s">
        <v>434</v>
      </c>
      <c r="L51" s="150" t="s">
        <v>435</v>
      </c>
      <c r="M51" s="151" t="s">
        <v>324</v>
      </c>
      <c r="N51" s="151" t="s">
        <v>131</v>
      </c>
      <c r="O51" s="152" t="s">
        <v>353</v>
      </c>
      <c r="P51" s="153" t="s">
        <v>370</v>
      </c>
    </row>
    <row r="52" spans="1:16" ht="12.75" customHeight="1" thickBot="1">
      <c r="A52" s="20" t="str">
        <f t="shared" si="6"/>
        <v>BAVM 209 </v>
      </c>
      <c r="B52" s="3" t="str">
        <f t="shared" si="7"/>
        <v>II</v>
      </c>
      <c r="C52" s="20">
        <f t="shared" si="8"/>
        <v>54934.361199999999</v>
      </c>
      <c r="D52" s="28" t="str">
        <f t="shared" si="9"/>
        <v>vis</v>
      </c>
      <c r="E52" s="149">
        <f>VLOOKUP(C52,'Active 1'!C$21:E$973,3,FALSE)</f>
        <v>20252.491121088242</v>
      </c>
      <c r="F52" s="3" t="s">
        <v>131</v>
      </c>
      <c r="G52" s="28" t="str">
        <f t="shared" si="10"/>
        <v>54934.3612</v>
      </c>
      <c r="H52" s="20">
        <f t="shared" si="11"/>
        <v>6796.5</v>
      </c>
      <c r="I52" s="150" t="s">
        <v>436</v>
      </c>
      <c r="J52" s="151" t="s">
        <v>437</v>
      </c>
      <c r="K52" s="150" t="s">
        <v>438</v>
      </c>
      <c r="L52" s="150" t="s">
        <v>439</v>
      </c>
      <c r="M52" s="151" t="s">
        <v>324</v>
      </c>
      <c r="N52" s="151" t="s">
        <v>318</v>
      </c>
      <c r="O52" s="152" t="s">
        <v>230</v>
      </c>
      <c r="P52" s="153" t="s">
        <v>440</v>
      </c>
    </row>
    <row r="53" spans="1:16" ht="12.75" customHeight="1" thickBot="1">
      <c r="A53" s="20" t="str">
        <f t="shared" si="6"/>
        <v>IBVS 5917 </v>
      </c>
      <c r="B53" s="3" t="str">
        <f t="shared" si="7"/>
        <v>I</v>
      </c>
      <c r="C53" s="20">
        <f t="shared" si="8"/>
        <v>54938.476000000002</v>
      </c>
      <c r="D53" s="28" t="str">
        <f t="shared" si="9"/>
        <v>vis</v>
      </c>
      <c r="E53" s="149">
        <f>VLOOKUP(C53,'Active 1'!C$21:E$973,3,FALSE)</f>
        <v>20263.980097835552</v>
      </c>
      <c r="F53" s="3" t="s">
        <v>131</v>
      </c>
      <c r="G53" s="28" t="str">
        <f t="shared" si="10"/>
        <v>54938.476</v>
      </c>
      <c r="H53" s="20">
        <f t="shared" si="11"/>
        <v>6808</v>
      </c>
      <c r="I53" s="150" t="s">
        <v>441</v>
      </c>
      <c r="J53" s="151" t="s">
        <v>442</v>
      </c>
      <c r="K53" s="150" t="s">
        <v>443</v>
      </c>
      <c r="L53" s="150" t="s">
        <v>444</v>
      </c>
      <c r="M53" s="151" t="s">
        <v>324</v>
      </c>
      <c r="N53" s="151" t="s">
        <v>111</v>
      </c>
      <c r="O53" s="152" t="s">
        <v>445</v>
      </c>
      <c r="P53" s="153" t="s">
        <v>446</v>
      </c>
    </row>
    <row r="54" spans="1:16" ht="12.75" customHeight="1" thickBot="1">
      <c r="A54" s="20" t="str">
        <f t="shared" si="6"/>
        <v>BAVM 209 </v>
      </c>
      <c r="B54" s="3" t="str">
        <f t="shared" si="7"/>
        <v>I</v>
      </c>
      <c r="C54" s="20">
        <f t="shared" si="8"/>
        <v>54947.428099999997</v>
      </c>
      <c r="D54" s="28" t="str">
        <f t="shared" si="9"/>
        <v>vis</v>
      </c>
      <c r="E54" s="149">
        <f>VLOOKUP(C54,'Active 1'!C$21:E$973,3,FALSE)</f>
        <v>20288.975351247496</v>
      </c>
      <c r="F54" s="3" t="s">
        <v>131</v>
      </c>
      <c r="G54" s="28" t="str">
        <f t="shared" si="10"/>
        <v>54947.4281</v>
      </c>
      <c r="H54" s="20">
        <f t="shared" si="11"/>
        <v>6833</v>
      </c>
      <c r="I54" s="150" t="s">
        <v>447</v>
      </c>
      <c r="J54" s="151" t="s">
        <v>448</v>
      </c>
      <c r="K54" s="150" t="s">
        <v>449</v>
      </c>
      <c r="L54" s="150" t="s">
        <v>450</v>
      </c>
      <c r="M54" s="151" t="s">
        <v>324</v>
      </c>
      <c r="N54" s="151" t="s">
        <v>318</v>
      </c>
      <c r="O54" s="152" t="s">
        <v>230</v>
      </c>
      <c r="P54" s="153" t="s">
        <v>440</v>
      </c>
    </row>
    <row r="55" spans="1:16" ht="12.75" customHeight="1" thickBot="1">
      <c r="A55" s="20" t="str">
        <f t="shared" si="6"/>
        <v>IBVS 5898 </v>
      </c>
      <c r="B55" s="3" t="str">
        <f t="shared" si="7"/>
        <v>II</v>
      </c>
      <c r="C55" s="20">
        <f t="shared" si="8"/>
        <v>54959.429199999999</v>
      </c>
      <c r="D55" s="28" t="str">
        <f t="shared" si="9"/>
        <v>vis</v>
      </c>
      <c r="E55" s="149">
        <f>VLOOKUP(C55,'Active 1'!C$21:E$973,3,FALSE)</f>
        <v>20322.483749916224</v>
      </c>
      <c r="F55" s="3" t="s">
        <v>131</v>
      </c>
      <c r="G55" s="28" t="str">
        <f t="shared" si="10"/>
        <v>54959.4292</v>
      </c>
      <c r="H55" s="20">
        <f t="shared" si="11"/>
        <v>6866.5</v>
      </c>
      <c r="I55" s="150" t="s">
        <v>459</v>
      </c>
      <c r="J55" s="151" t="s">
        <v>460</v>
      </c>
      <c r="K55" s="150" t="s">
        <v>461</v>
      </c>
      <c r="L55" s="150" t="s">
        <v>462</v>
      </c>
      <c r="M55" s="151" t="s">
        <v>324</v>
      </c>
      <c r="N55" s="151" t="s">
        <v>131</v>
      </c>
      <c r="O55" s="152" t="s">
        <v>353</v>
      </c>
      <c r="P55" s="153" t="s">
        <v>370</v>
      </c>
    </row>
    <row r="56" spans="1:16" ht="12.75" customHeight="1" thickBot="1">
      <c r="A56" s="20" t="str">
        <f t="shared" si="6"/>
        <v>IBVS 5980 </v>
      </c>
      <c r="B56" s="3" t="str">
        <f t="shared" si="7"/>
        <v>II</v>
      </c>
      <c r="C56" s="20">
        <f t="shared" si="8"/>
        <v>55064.3678</v>
      </c>
      <c r="D56" s="28" t="str">
        <f t="shared" si="9"/>
        <v>vis</v>
      </c>
      <c r="E56" s="149">
        <f>VLOOKUP(C56,'Active 1'!C$21:E$973,3,FALSE)</f>
        <v>20615.483928611306</v>
      </c>
      <c r="F56" s="3" t="s">
        <v>131</v>
      </c>
      <c r="G56" s="28" t="str">
        <f t="shared" si="10"/>
        <v>55064.3678</v>
      </c>
      <c r="H56" s="20">
        <f t="shared" si="11"/>
        <v>7159.5</v>
      </c>
      <c r="I56" s="150" t="s">
        <v>469</v>
      </c>
      <c r="J56" s="151" t="s">
        <v>470</v>
      </c>
      <c r="K56" s="150">
        <v>7159.5</v>
      </c>
      <c r="L56" s="150" t="s">
        <v>471</v>
      </c>
      <c r="M56" s="151" t="s">
        <v>324</v>
      </c>
      <c r="N56" s="151" t="s">
        <v>131</v>
      </c>
      <c r="O56" s="152" t="s">
        <v>353</v>
      </c>
      <c r="P56" s="153" t="s">
        <v>472</v>
      </c>
    </row>
    <row r="57" spans="1:16" ht="12.75" customHeight="1" thickBot="1">
      <c r="A57" s="20" t="str">
        <f t="shared" si="6"/>
        <v>BAVM 214 </v>
      </c>
      <c r="B57" s="3" t="str">
        <f t="shared" si="7"/>
        <v>I</v>
      </c>
      <c r="C57" s="20">
        <f t="shared" si="8"/>
        <v>55314.537700000001</v>
      </c>
      <c r="D57" s="28" t="str">
        <f t="shared" si="9"/>
        <v>CCD</v>
      </c>
      <c r="E57" s="149">
        <f>VLOOKUP(C57,'Active 1'!C$21:E$973,3,FALSE)</f>
        <v>21313.985961267834</v>
      </c>
      <c r="F57" s="3" t="str">
        <f>LEFT(M57,1)</f>
        <v>C</v>
      </c>
      <c r="G57" s="28" t="str">
        <f t="shared" si="10"/>
        <v>55314.5377</v>
      </c>
      <c r="H57" s="20">
        <f t="shared" si="11"/>
        <v>7858</v>
      </c>
      <c r="I57" s="150" t="s">
        <v>484</v>
      </c>
      <c r="J57" s="151" t="s">
        <v>485</v>
      </c>
      <c r="K57" s="150">
        <v>7858</v>
      </c>
      <c r="L57" s="150" t="s">
        <v>486</v>
      </c>
      <c r="M57" s="151" t="s">
        <v>324</v>
      </c>
      <c r="N57" s="156" t="s">
        <v>318</v>
      </c>
      <c r="O57" s="152" t="s">
        <v>230</v>
      </c>
      <c r="P57" s="153" t="s">
        <v>487</v>
      </c>
    </row>
    <row r="58" spans="1:16" ht="12.75" customHeight="1" thickBot="1">
      <c r="A58" s="20" t="str">
        <f t="shared" si="6"/>
        <v>BAVM 214 </v>
      </c>
      <c r="B58" s="3" t="str">
        <f t="shared" si="7"/>
        <v>I</v>
      </c>
      <c r="C58" s="20">
        <f t="shared" si="8"/>
        <v>55375.429100000001</v>
      </c>
      <c r="D58" s="28" t="str">
        <f t="shared" si="9"/>
        <v>CCD</v>
      </c>
      <c r="E58" s="149">
        <f>VLOOKUP(C58,'Active 1'!C$21:E$973,3,FALSE)</f>
        <v>21484.001485402838</v>
      </c>
      <c r="F58" s="3" t="str">
        <f>LEFT(M58,1)</f>
        <v>C</v>
      </c>
      <c r="G58" s="28" t="str">
        <f t="shared" si="10"/>
        <v>55375.4291</v>
      </c>
      <c r="H58" s="20">
        <f t="shared" si="11"/>
        <v>8028</v>
      </c>
      <c r="I58" s="150" t="s">
        <v>488</v>
      </c>
      <c r="J58" s="151" t="s">
        <v>489</v>
      </c>
      <c r="K58" s="150">
        <v>8028</v>
      </c>
      <c r="L58" s="150" t="s">
        <v>480</v>
      </c>
      <c r="M58" s="151" t="s">
        <v>324</v>
      </c>
      <c r="N58" s="151" t="s">
        <v>347</v>
      </c>
      <c r="O58" s="152" t="s">
        <v>348</v>
      </c>
      <c r="P58" s="153" t="s">
        <v>487</v>
      </c>
    </row>
    <row r="59" spans="1:16" ht="12.75" customHeight="1" thickBot="1">
      <c r="A59" s="20" t="str">
        <f t="shared" si="6"/>
        <v>OEJV 0160 </v>
      </c>
      <c r="B59" s="3" t="str">
        <f t="shared" si="7"/>
        <v>II</v>
      </c>
      <c r="C59" s="20">
        <f t="shared" si="8"/>
        <v>55602.679150000004</v>
      </c>
      <c r="D59" s="28" t="str">
        <f t="shared" si="9"/>
        <v>CCD</v>
      </c>
      <c r="E59" s="149">
        <f>VLOOKUP(C59,'Active 1'!C$21:E$973,3,FALSE)</f>
        <v>22118.508761643101</v>
      </c>
      <c r="F59" s="3" t="str">
        <f>LEFT(M59,1)</f>
        <v>C</v>
      </c>
      <c r="G59" s="28" t="str">
        <f t="shared" si="10"/>
        <v>55602.67915</v>
      </c>
      <c r="H59" s="20">
        <f t="shared" si="11"/>
        <v>8662.5</v>
      </c>
      <c r="I59" s="150" t="s">
        <v>490</v>
      </c>
      <c r="J59" s="151" t="s">
        <v>491</v>
      </c>
      <c r="K59" s="150">
        <v>8662.5</v>
      </c>
      <c r="L59" s="150" t="s">
        <v>492</v>
      </c>
      <c r="M59" s="151" t="s">
        <v>324</v>
      </c>
      <c r="N59" s="151" t="s">
        <v>111</v>
      </c>
      <c r="O59" s="152" t="s">
        <v>476</v>
      </c>
      <c r="P59" s="153" t="s">
        <v>493</v>
      </c>
    </row>
    <row r="60" spans="1:16" ht="12.75" customHeight="1" thickBot="1">
      <c r="A60" s="20" t="str">
        <f t="shared" si="6"/>
        <v>OEJV 0160 </v>
      </c>
      <c r="B60" s="3" t="str">
        <f t="shared" si="7"/>
        <v>I</v>
      </c>
      <c r="C60" s="20">
        <f t="shared" si="8"/>
        <v>55618.614309999997</v>
      </c>
      <c r="D60" s="28" t="str">
        <f t="shared" si="9"/>
        <v>CCD</v>
      </c>
      <c r="E60" s="149">
        <f>VLOOKUP(C60,'Active 1'!C$21:E$973,3,FALSE)</f>
        <v>22163.001490987048</v>
      </c>
      <c r="F60" s="3" t="str">
        <f>LEFT(M60,1)</f>
        <v>C</v>
      </c>
      <c r="G60" s="28" t="str">
        <f t="shared" si="10"/>
        <v>55618.61431</v>
      </c>
      <c r="H60" s="20">
        <f t="shared" si="11"/>
        <v>8707</v>
      </c>
      <c r="I60" s="150" t="s">
        <v>494</v>
      </c>
      <c r="J60" s="151" t="s">
        <v>495</v>
      </c>
      <c r="K60" s="150">
        <v>8707</v>
      </c>
      <c r="L60" s="150" t="s">
        <v>496</v>
      </c>
      <c r="M60" s="151" t="s">
        <v>324</v>
      </c>
      <c r="N60" s="151" t="s">
        <v>111</v>
      </c>
      <c r="O60" s="152" t="s">
        <v>476</v>
      </c>
      <c r="P60" s="153" t="s">
        <v>493</v>
      </c>
    </row>
    <row r="61" spans="1:16" ht="12.75" customHeight="1" thickBot="1">
      <c r="A61" s="20" t="str">
        <f t="shared" si="6"/>
        <v>IBVS 6018 </v>
      </c>
      <c r="B61" s="3" t="str">
        <f t="shared" si="7"/>
        <v>II</v>
      </c>
      <c r="C61" s="20">
        <f t="shared" si="8"/>
        <v>55658.912600000003</v>
      </c>
      <c r="D61" s="28" t="str">
        <f t="shared" si="9"/>
        <v>vis</v>
      </c>
      <c r="E61" s="149">
        <f>VLOOKUP(C61,'Active 1'!C$21:E$973,3,FALSE)</f>
        <v>22275.518774151755</v>
      </c>
      <c r="F61" s="3" t="s">
        <v>131</v>
      </c>
      <c r="G61" s="28" t="str">
        <f t="shared" si="10"/>
        <v>55658.9126</v>
      </c>
      <c r="H61" s="20">
        <f t="shared" si="11"/>
        <v>8819.5</v>
      </c>
      <c r="I61" s="150" t="s">
        <v>500</v>
      </c>
      <c r="J61" s="151" t="s">
        <v>501</v>
      </c>
      <c r="K61" s="150">
        <v>8819.5</v>
      </c>
      <c r="L61" s="150" t="s">
        <v>502</v>
      </c>
      <c r="M61" s="151" t="s">
        <v>324</v>
      </c>
      <c r="N61" s="151" t="s">
        <v>111</v>
      </c>
      <c r="O61" s="152" t="s">
        <v>426</v>
      </c>
      <c r="P61" s="153" t="s">
        <v>503</v>
      </c>
    </row>
    <row r="62" spans="1:16" ht="12.75" customHeight="1" thickBot="1">
      <c r="A62" s="20" t="str">
        <f t="shared" si="6"/>
        <v>BAVM 220 </v>
      </c>
      <c r="B62" s="3" t="str">
        <f t="shared" si="7"/>
        <v>I</v>
      </c>
      <c r="C62" s="20">
        <f t="shared" si="8"/>
        <v>55659.443500000001</v>
      </c>
      <c r="D62" s="28" t="str">
        <f t="shared" si="9"/>
        <v>vis</v>
      </c>
      <c r="E62" s="149">
        <f>VLOOKUP(C62,'Active 1'!C$21:E$973,3,FALSE)</f>
        <v>22277.001105675794</v>
      </c>
      <c r="F62" s="3" t="s">
        <v>131</v>
      </c>
      <c r="G62" s="28" t="str">
        <f t="shared" si="10"/>
        <v>55659.4435</v>
      </c>
      <c r="H62" s="20">
        <f t="shared" si="11"/>
        <v>8821</v>
      </c>
      <c r="I62" s="150" t="s">
        <v>504</v>
      </c>
      <c r="J62" s="151" t="s">
        <v>505</v>
      </c>
      <c r="K62" s="150">
        <v>8821</v>
      </c>
      <c r="L62" s="150" t="s">
        <v>506</v>
      </c>
      <c r="M62" s="151" t="s">
        <v>324</v>
      </c>
      <c r="N62" s="151" t="s">
        <v>131</v>
      </c>
      <c r="O62" s="152" t="s">
        <v>230</v>
      </c>
      <c r="P62" s="153" t="s">
        <v>507</v>
      </c>
    </row>
    <row r="63" spans="1:16" ht="12.75" customHeight="1" thickBot="1">
      <c r="A63" s="20" t="str">
        <f t="shared" si="6"/>
        <v>BAVM 220 </v>
      </c>
      <c r="B63" s="3" t="str">
        <f t="shared" si="7"/>
        <v>I</v>
      </c>
      <c r="C63" s="20">
        <f t="shared" si="8"/>
        <v>55669.472199999997</v>
      </c>
      <c r="D63" s="28" t="str">
        <f t="shared" si="9"/>
        <v>vis</v>
      </c>
      <c r="E63" s="149">
        <f>VLOOKUP(C63,'Active 1'!C$21:E$973,3,FALSE)</f>
        <v>22305.002345372894</v>
      </c>
      <c r="F63" s="3" t="s">
        <v>131</v>
      </c>
      <c r="G63" s="28" t="str">
        <f t="shared" si="10"/>
        <v>55669.4722</v>
      </c>
      <c r="H63" s="20">
        <f t="shared" si="11"/>
        <v>8849</v>
      </c>
      <c r="I63" s="150" t="s">
        <v>508</v>
      </c>
      <c r="J63" s="151" t="s">
        <v>509</v>
      </c>
      <c r="K63" s="150">
        <v>8849</v>
      </c>
      <c r="L63" s="150" t="s">
        <v>341</v>
      </c>
      <c r="M63" s="151" t="s">
        <v>324</v>
      </c>
      <c r="N63" s="151" t="s">
        <v>131</v>
      </c>
      <c r="O63" s="152" t="s">
        <v>230</v>
      </c>
      <c r="P63" s="153" t="s">
        <v>507</v>
      </c>
    </row>
    <row r="64" spans="1:16" ht="12.75" customHeight="1" thickBot="1">
      <c r="A64" s="20" t="str">
        <f t="shared" si="6"/>
        <v>OEJV 0160 </v>
      </c>
      <c r="B64" s="3" t="str">
        <f t="shared" si="7"/>
        <v>I</v>
      </c>
      <c r="C64" s="20">
        <f t="shared" si="8"/>
        <v>55687.381659999999</v>
      </c>
      <c r="D64" s="28" t="str">
        <f t="shared" si="9"/>
        <v>vis</v>
      </c>
      <c r="E64" s="149">
        <f>VLOOKUP(C64,'Active 1'!C$21:E$973,3,FALSE)</f>
        <v>22355.007538698639</v>
      </c>
      <c r="F64" s="3" t="s">
        <v>131</v>
      </c>
      <c r="G64" s="28" t="str">
        <f t="shared" si="10"/>
        <v>55687.38166</v>
      </c>
      <c r="H64" s="20">
        <f t="shared" si="11"/>
        <v>8899</v>
      </c>
      <c r="I64" s="150" t="s">
        <v>510</v>
      </c>
      <c r="J64" s="151" t="s">
        <v>511</v>
      </c>
      <c r="K64" s="150">
        <v>8899</v>
      </c>
      <c r="L64" s="150" t="s">
        <v>512</v>
      </c>
      <c r="M64" s="151" t="s">
        <v>324</v>
      </c>
      <c r="N64" s="151" t="s">
        <v>131</v>
      </c>
      <c r="O64" s="152" t="s">
        <v>454</v>
      </c>
      <c r="P64" s="153" t="s">
        <v>493</v>
      </c>
    </row>
    <row r="65" spans="1:16" ht="12.75" customHeight="1" thickBot="1">
      <c r="A65" s="20" t="str">
        <f t="shared" si="6"/>
        <v>OEJV 0160 </v>
      </c>
      <c r="B65" s="3" t="str">
        <f t="shared" si="7"/>
        <v>I</v>
      </c>
      <c r="C65" s="20">
        <f t="shared" si="8"/>
        <v>55687.381959999999</v>
      </c>
      <c r="D65" s="28" t="str">
        <f t="shared" si="9"/>
        <v>vis</v>
      </c>
      <c r="E65" s="149">
        <f>VLOOKUP(C65,'Active 1'!C$21:E$973,3,FALSE)</f>
        <v>22355.008376331822</v>
      </c>
      <c r="F65" s="3" t="s">
        <v>131</v>
      </c>
      <c r="G65" s="28" t="str">
        <f t="shared" si="10"/>
        <v>55687.38196</v>
      </c>
      <c r="H65" s="20">
        <f t="shared" si="11"/>
        <v>8899</v>
      </c>
      <c r="I65" s="150" t="s">
        <v>513</v>
      </c>
      <c r="J65" s="151" t="s">
        <v>514</v>
      </c>
      <c r="K65" s="150">
        <v>8899</v>
      </c>
      <c r="L65" s="150" t="s">
        <v>515</v>
      </c>
      <c r="M65" s="151" t="s">
        <v>324</v>
      </c>
      <c r="N65" s="151" t="s">
        <v>46</v>
      </c>
      <c r="O65" s="152" t="s">
        <v>454</v>
      </c>
      <c r="P65" s="153" t="s">
        <v>493</v>
      </c>
    </row>
    <row r="66" spans="1:16" ht="12.75" customHeight="1" thickBot="1">
      <c r="A66" s="20" t="str">
        <f t="shared" si="6"/>
        <v>OEJV 0160 </v>
      </c>
      <c r="B66" s="3" t="str">
        <f t="shared" si="7"/>
        <v>I</v>
      </c>
      <c r="C66" s="20">
        <f t="shared" si="8"/>
        <v>55687.382559999998</v>
      </c>
      <c r="D66" s="28" t="str">
        <f t="shared" si="9"/>
        <v>vis</v>
      </c>
      <c r="E66" s="149">
        <f>VLOOKUP(C66,'Active 1'!C$21:E$973,3,FALSE)</f>
        <v>22355.010051598187</v>
      </c>
      <c r="F66" s="3" t="s">
        <v>131</v>
      </c>
      <c r="G66" s="28" t="str">
        <f t="shared" si="10"/>
        <v>55687.38256</v>
      </c>
      <c r="H66" s="20">
        <f t="shared" si="11"/>
        <v>8899</v>
      </c>
      <c r="I66" s="150" t="s">
        <v>516</v>
      </c>
      <c r="J66" s="151" t="s">
        <v>514</v>
      </c>
      <c r="K66" s="150">
        <v>8899</v>
      </c>
      <c r="L66" s="150" t="s">
        <v>517</v>
      </c>
      <c r="M66" s="151" t="s">
        <v>324</v>
      </c>
      <c r="N66" s="151" t="s">
        <v>111</v>
      </c>
      <c r="O66" s="152" t="s">
        <v>454</v>
      </c>
      <c r="P66" s="153" t="s">
        <v>493</v>
      </c>
    </row>
    <row r="67" spans="1:16" ht="12.75" customHeight="1" thickBot="1">
      <c r="A67" s="20" t="str">
        <f t="shared" si="6"/>
        <v>OEJV 0160 </v>
      </c>
      <c r="B67" s="3" t="str">
        <f t="shared" si="7"/>
        <v>I</v>
      </c>
      <c r="C67" s="20">
        <f t="shared" si="8"/>
        <v>55984.652269999999</v>
      </c>
      <c r="D67" s="28" t="str">
        <f t="shared" si="9"/>
        <v>vis</v>
      </c>
      <c r="E67" s="149">
        <f>VLOOKUP(C67,'Active 1'!C$21:E$973,3,FALSE)</f>
        <v>23185.019963590865</v>
      </c>
      <c r="F67" s="3" t="s">
        <v>131</v>
      </c>
      <c r="G67" s="28" t="str">
        <f t="shared" si="10"/>
        <v>55984.65227</v>
      </c>
      <c r="H67" s="20">
        <f t="shared" si="11"/>
        <v>9729</v>
      </c>
      <c r="I67" s="150" t="s">
        <v>518</v>
      </c>
      <c r="J67" s="151" t="s">
        <v>519</v>
      </c>
      <c r="K67" s="150">
        <v>9729</v>
      </c>
      <c r="L67" s="150" t="s">
        <v>520</v>
      </c>
      <c r="M67" s="151" t="s">
        <v>324</v>
      </c>
      <c r="N67" s="151" t="s">
        <v>111</v>
      </c>
      <c r="O67" s="152" t="s">
        <v>476</v>
      </c>
      <c r="P67" s="153" t="s">
        <v>493</v>
      </c>
    </row>
    <row r="68" spans="1:16" ht="12.75" customHeight="1" thickBot="1">
      <c r="A68" s="20" t="str">
        <f t="shared" si="6"/>
        <v>OEJV 0160 </v>
      </c>
      <c r="B68" s="3" t="str">
        <f t="shared" si="7"/>
        <v>I</v>
      </c>
      <c r="C68" s="20">
        <f t="shared" si="8"/>
        <v>56002.561710000002</v>
      </c>
      <c r="D68" s="28" t="str">
        <f t="shared" si="9"/>
        <v>vis</v>
      </c>
      <c r="E68" s="149">
        <f>VLOOKUP(C68,'Active 1'!C$21:E$973,3,FALSE)</f>
        <v>23235.0251010744</v>
      </c>
      <c r="F68" s="3" t="s">
        <v>131</v>
      </c>
      <c r="G68" s="28" t="str">
        <f t="shared" si="10"/>
        <v>56002.56171</v>
      </c>
      <c r="H68" s="20">
        <f t="shared" si="11"/>
        <v>9779</v>
      </c>
      <c r="I68" s="150" t="s">
        <v>521</v>
      </c>
      <c r="J68" s="151" t="s">
        <v>522</v>
      </c>
      <c r="K68" s="150">
        <v>9779</v>
      </c>
      <c r="L68" s="150" t="s">
        <v>523</v>
      </c>
      <c r="M68" s="151" t="s">
        <v>324</v>
      </c>
      <c r="N68" s="151" t="s">
        <v>131</v>
      </c>
      <c r="O68" s="152" t="s">
        <v>454</v>
      </c>
      <c r="P68" s="153" t="s">
        <v>493</v>
      </c>
    </row>
    <row r="69" spans="1:16" ht="12.75" customHeight="1" thickBot="1">
      <c r="A69" s="20" t="str">
        <f t="shared" si="6"/>
        <v>OEJV 0160 </v>
      </c>
      <c r="B69" s="3" t="str">
        <f t="shared" si="7"/>
        <v>I</v>
      </c>
      <c r="C69" s="20">
        <f t="shared" si="8"/>
        <v>56002.562709999998</v>
      </c>
      <c r="D69" s="28" t="str">
        <f t="shared" si="9"/>
        <v>vis</v>
      </c>
      <c r="E69" s="149">
        <f>VLOOKUP(C69,'Active 1'!C$21:E$973,3,FALSE)</f>
        <v>23235.027893185001</v>
      </c>
      <c r="F69" s="3" t="s">
        <v>131</v>
      </c>
      <c r="G69" s="28" t="str">
        <f t="shared" si="10"/>
        <v>56002.56271</v>
      </c>
      <c r="H69" s="20">
        <f t="shared" si="11"/>
        <v>9779</v>
      </c>
      <c r="I69" s="150" t="s">
        <v>524</v>
      </c>
      <c r="J69" s="151" t="s">
        <v>525</v>
      </c>
      <c r="K69" s="150">
        <v>9779</v>
      </c>
      <c r="L69" s="150" t="s">
        <v>526</v>
      </c>
      <c r="M69" s="151" t="s">
        <v>324</v>
      </c>
      <c r="N69" s="151" t="s">
        <v>111</v>
      </c>
      <c r="O69" s="152" t="s">
        <v>454</v>
      </c>
      <c r="P69" s="153" t="s">
        <v>493</v>
      </c>
    </row>
    <row r="70" spans="1:16" ht="12.75" customHeight="1" thickBot="1">
      <c r="A70" s="20" t="str">
        <f t="shared" si="6"/>
        <v>IBVS 6050 </v>
      </c>
      <c r="B70" s="3" t="str">
        <f t="shared" si="7"/>
        <v>II</v>
      </c>
      <c r="C70" s="20">
        <f t="shared" si="8"/>
        <v>56009.904000000002</v>
      </c>
      <c r="D70" s="28" t="str">
        <f t="shared" si="9"/>
        <v>vis</v>
      </c>
      <c r="E70" s="149">
        <f>VLOOKUP(C70,'Active 1'!C$21:E$973,3,FALSE)</f>
        <v>23255.525586901647</v>
      </c>
      <c r="F70" s="3" t="s">
        <v>131</v>
      </c>
      <c r="G70" s="28" t="str">
        <f t="shared" si="10"/>
        <v>56009.9040</v>
      </c>
      <c r="H70" s="20">
        <f t="shared" si="11"/>
        <v>9799.5</v>
      </c>
      <c r="I70" s="150" t="s">
        <v>527</v>
      </c>
      <c r="J70" s="151" t="s">
        <v>528</v>
      </c>
      <c r="K70" s="150">
        <v>9799.5</v>
      </c>
      <c r="L70" s="150" t="s">
        <v>529</v>
      </c>
      <c r="M70" s="151" t="s">
        <v>324</v>
      </c>
      <c r="N70" s="151" t="s">
        <v>111</v>
      </c>
      <c r="O70" s="152" t="s">
        <v>426</v>
      </c>
      <c r="P70" s="153" t="s">
        <v>530</v>
      </c>
    </row>
    <row r="71" spans="1:16" ht="12.75" customHeight="1" thickBot="1">
      <c r="A71" s="20" t="str">
        <f t="shared" si="6"/>
        <v>OEJV 0160 </v>
      </c>
      <c r="B71" s="3" t="str">
        <f t="shared" si="7"/>
        <v>II</v>
      </c>
      <c r="C71" s="20">
        <f t="shared" si="8"/>
        <v>56010.621079999997</v>
      </c>
      <c r="D71" s="28" t="str">
        <f t="shared" si="9"/>
        <v>vis</v>
      </c>
      <c r="E71" s="149">
        <f>VLOOKUP(C71,'Active 1'!C$21:E$973,3,FALSE)</f>
        <v>23257.527753579467</v>
      </c>
      <c r="F71" s="3" t="s">
        <v>131</v>
      </c>
      <c r="G71" s="28" t="str">
        <f t="shared" si="10"/>
        <v>56010.62108</v>
      </c>
      <c r="H71" s="20">
        <f t="shared" si="11"/>
        <v>9801.5</v>
      </c>
      <c r="I71" s="150" t="s">
        <v>531</v>
      </c>
      <c r="J71" s="151" t="s">
        <v>532</v>
      </c>
      <c r="K71" s="150">
        <v>9801.5</v>
      </c>
      <c r="L71" s="150" t="s">
        <v>533</v>
      </c>
      <c r="M71" s="151" t="s">
        <v>324</v>
      </c>
      <c r="N71" s="151" t="s">
        <v>111</v>
      </c>
      <c r="O71" s="152" t="s">
        <v>476</v>
      </c>
      <c r="P71" s="153" t="s">
        <v>493</v>
      </c>
    </row>
    <row r="72" spans="1:16" ht="12.75" customHeight="1" thickBot="1">
      <c r="A72" s="20" t="str">
        <f t="shared" si="6"/>
        <v>IBVS 6092 </v>
      </c>
      <c r="B72" s="3" t="str">
        <f t="shared" si="7"/>
        <v>II</v>
      </c>
      <c r="C72" s="20">
        <f t="shared" si="8"/>
        <v>56374.864800000003</v>
      </c>
      <c r="D72" s="28" t="str">
        <f t="shared" si="9"/>
        <v>vis</v>
      </c>
      <c r="E72" s="149" t="e">
        <f>VLOOKUP(C72,'Active 1'!C$21:E$973,3,FALSE)</f>
        <v>#N/A</v>
      </c>
      <c r="F72" s="3" t="s">
        <v>131</v>
      </c>
      <c r="G72" s="28" t="str">
        <f t="shared" si="10"/>
        <v>56374.8648</v>
      </c>
      <c r="H72" s="20">
        <f t="shared" si="11"/>
        <v>10818.5</v>
      </c>
      <c r="I72" s="150" t="s">
        <v>541</v>
      </c>
      <c r="J72" s="151" t="s">
        <v>542</v>
      </c>
      <c r="K72" s="150">
        <v>10818.5</v>
      </c>
      <c r="L72" s="150" t="s">
        <v>543</v>
      </c>
      <c r="M72" s="151" t="s">
        <v>324</v>
      </c>
      <c r="N72" s="151" t="s">
        <v>111</v>
      </c>
      <c r="O72" s="152" t="s">
        <v>426</v>
      </c>
      <c r="P72" s="153" t="s">
        <v>544</v>
      </c>
    </row>
    <row r="73" spans="1:16" ht="12.75" customHeight="1" thickBot="1">
      <c r="A73" s="20" t="str">
        <f t="shared" si="6"/>
        <v>OEJV 0160 </v>
      </c>
      <c r="B73" s="3" t="str">
        <f t="shared" si="7"/>
        <v>I</v>
      </c>
      <c r="C73" s="20">
        <f t="shared" si="8"/>
        <v>56400.46774</v>
      </c>
      <c r="D73" s="28" t="str">
        <f t="shared" si="9"/>
        <v>vis</v>
      </c>
      <c r="E73" s="149">
        <f>VLOOKUP(C73,'Active 1'!C$21:E$973,3,FALSE)</f>
        <v>24346.022750117259</v>
      </c>
      <c r="F73" s="3" t="s">
        <v>131</v>
      </c>
      <c r="G73" s="28" t="str">
        <f t="shared" si="10"/>
        <v>56400.46774</v>
      </c>
      <c r="H73" s="20">
        <f t="shared" si="11"/>
        <v>10890</v>
      </c>
      <c r="I73" s="150" t="s">
        <v>545</v>
      </c>
      <c r="J73" s="151" t="s">
        <v>546</v>
      </c>
      <c r="K73" s="150">
        <v>10890</v>
      </c>
      <c r="L73" s="150" t="s">
        <v>547</v>
      </c>
      <c r="M73" s="151" t="s">
        <v>324</v>
      </c>
      <c r="N73" s="151" t="s">
        <v>111</v>
      </c>
      <c r="O73" s="152" t="s">
        <v>476</v>
      </c>
      <c r="P73" s="153" t="s">
        <v>493</v>
      </c>
    </row>
    <row r="74" spans="1:16" ht="12.75" customHeight="1" thickBot="1">
      <c r="A74" s="20" t="str">
        <f t="shared" si="6"/>
        <v>OEJV 0160 </v>
      </c>
      <c r="B74" s="3" t="str">
        <f t="shared" si="7"/>
        <v>I</v>
      </c>
      <c r="C74" s="20">
        <f t="shared" si="8"/>
        <v>56457.419349999996</v>
      </c>
      <c r="D74" s="28" t="str">
        <f t="shared" si="9"/>
        <v>vis</v>
      </c>
      <c r="E74" s="149">
        <f>VLOOKUP(C74,'Active 1'!C$21:E$973,3,FALSE)</f>
        <v>24505.037944783198</v>
      </c>
      <c r="F74" s="3" t="s">
        <v>131</v>
      </c>
      <c r="G74" s="28" t="str">
        <f t="shared" si="10"/>
        <v>56457.41935</v>
      </c>
      <c r="H74" s="20">
        <f t="shared" si="11"/>
        <v>11049</v>
      </c>
      <c r="I74" s="150" t="s">
        <v>548</v>
      </c>
      <c r="J74" s="151" t="s">
        <v>549</v>
      </c>
      <c r="K74" s="150">
        <v>11049</v>
      </c>
      <c r="L74" s="150" t="s">
        <v>550</v>
      </c>
      <c r="M74" s="151" t="s">
        <v>324</v>
      </c>
      <c r="N74" s="151" t="s">
        <v>28</v>
      </c>
      <c r="O74" s="152" t="s">
        <v>454</v>
      </c>
      <c r="P74" s="153" t="s">
        <v>493</v>
      </c>
    </row>
    <row r="75" spans="1:16" ht="12.75" customHeight="1" thickBot="1">
      <c r="A75" s="20" t="str">
        <f t="shared" ref="A75:A102" si="12">P75</f>
        <v>OEJV 0160 </v>
      </c>
      <c r="B75" s="3" t="str">
        <f t="shared" ref="B75:B102" si="13">IF(H75=INT(H75),"I","II")</f>
        <v>I</v>
      </c>
      <c r="C75" s="20">
        <f t="shared" ref="C75:C102" si="14">1*G75</f>
        <v>56457.419719999998</v>
      </c>
      <c r="D75" s="28" t="str">
        <f t="shared" ref="D75:D102" si="15">VLOOKUP(F75,I$1:J$5,2,FALSE)</f>
        <v>vis</v>
      </c>
      <c r="E75" s="149">
        <f>VLOOKUP(C75,'Active 1'!C$21:E$973,3,FALSE)</f>
        <v>24505.038977864129</v>
      </c>
      <c r="F75" s="3" t="s">
        <v>131</v>
      </c>
      <c r="G75" s="28" t="str">
        <f t="shared" ref="G75:G102" si="16">MID(I75,3,LEN(I75)-3)</f>
        <v>56457.41972</v>
      </c>
      <c r="H75" s="20">
        <f t="shared" ref="H75:H102" si="17">1*K75</f>
        <v>11049</v>
      </c>
      <c r="I75" s="150" t="s">
        <v>551</v>
      </c>
      <c r="J75" s="151" t="s">
        <v>552</v>
      </c>
      <c r="K75" s="150">
        <v>11049</v>
      </c>
      <c r="L75" s="150" t="s">
        <v>553</v>
      </c>
      <c r="M75" s="151" t="s">
        <v>324</v>
      </c>
      <c r="N75" s="151" t="s">
        <v>131</v>
      </c>
      <c r="O75" s="152" t="s">
        <v>454</v>
      </c>
      <c r="P75" s="153" t="s">
        <v>493</v>
      </c>
    </row>
    <row r="76" spans="1:16" ht="12.75" customHeight="1" thickBot="1">
      <c r="A76" s="20" t="str">
        <f t="shared" si="12"/>
        <v>OEJV 0160 </v>
      </c>
      <c r="B76" s="3" t="str">
        <f t="shared" si="13"/>
        <v>I</v>
      </c>
      <c r="C76" s="20">
        <f t="shared" si="14"/>
        <v>56457.419900000001</v>
      </c>
      <c r="D76" s="28" t="str">
        <f t="shared" si="15"/>
        <v>vis</v>
      </c>
      <c r="E76" s="149">
        <f>VLOOKUP(C76,'Active 1'!C$21:E$973,3,FALSE)</f>
        <v>24505.039480444048</v>
      </c>
      <c r="F76" s="3" t="s">
        <v>131</v>
      </c>
      <c r="G76" s="28" t="str">
        <f t="shared" si="16"/>
        <v>56457.4199</v>
      </c>
      <c r="H76" s="20">
        <f t="shared" si="17"/>
        <v>11049</v>
      </c>
      <c r="I76" s="150" t="s">
        <v>554</v>
      </c>
      <c r="J76" s="151" t="s">
        <v>552</v>
      </c>
      <c r="K76" s="150">
        <v>11049</v>
      </c>
      <c r="L76" s="150" t="s">
        <v>543</v>
      </c>
      <c r="M76" s="151" t="s">
        <v>324</v>
      </c>
      <c r="N76" s="151" t="s">
        <v>111</v>
      </c>
      <c r="O76" s="152" t="s">
        <v>454</v>
      </c>
      <c r="P76" s="153" t="s">
        <v>493</v>
      </c>
    </row>
    <row r="77" spans="1:16" ht="12.75" customHeight="1" thickBot="1">
      <c r="A77" s="20" t="str">
        <f t="shared" si="12"/>
        <v>BAVM 232 </v>
      </c>
      <c r="B77" s="3" t="str">
        <f t="shared" si="13"/>
        <v>I</v>
      </c>
      <c r="C77" s="20">
        <f t="shared" si="14"/>
        <v>56506.486700000001</v>
      </c>
      <c r="D77" s="28" t="str">
        <f t="shared" si="15"/>
        <v>vis</v>
      </c>
      <c r="E77" s="149">
        <f>VLOOKUP(C77,'Active 1'!C$21:E$973,3,FALSE)</f>
        <v>24642.039413433395</v>
      </c>
      <c r="F77" s="3" t="s">
        <v>131</v>
      </c>
      <c r="G77" s="28" t="str">
        <f t="shared" si="16"/>
        <v>56506.4867</v>
      </c>
      <c r="H77" s="20">
        <f t="shared" si="17"/>
        <v>11186</v>
      </c>
      <c r="I77" s="150" t="s">
        <v>555</v>
      </c>
      <c r="J77" s="151" t="s">
        <v>556</v>
      </c>
      <c r="K77" s="150">
        <v>11186</v>
      </c>
      <c r="L77" s="150" t="s">
        <v>557</v>
      </c>
      <c r="M77" s="151" t="s">
        <v>324</v>
      </c>
      <c r="N77" s="151" t="s">
        <v>347</v>
      </c>
      <c r="O77" s="152" t="s">
        <v>348</v>
      </c>
      <c r="P77" s="153" t="s">
        <v>558</v>
      </c>
    </row>
    <row r="78" spans="1:16" ht="12.75" customHeight="1" thickBot="1">
      <c r="A78" s="20" t="str">
        <f t="shared" si="12"/>
        <v>BAVM 60 </v>
      </c>
      <c r="B78" s="3" t="str">
        <f t="shared" si="13"/>
        <v>I</v>
      </c>
      <c r="C78" s="20">
        <f t="shared" si="14"/>
        <v>48444.470200000003</v>
      </c>
      <c r="D78" s="28" t="str">
        <f t="shared" si="15"/>
        <v>vis</v>
      </c>
      <c r="E78" s="149">
        <f>VLOOKUP(C78,'Active 1'!C$21:E$973,3,FALSE)</f>
        <v>2131.9975876164312</v>
      </c>
      <c r="F78" s="3" t="s">
        <v>131</v>
      </c>
      <c r="G78" s="28" t="str">
        <f t="shared" si="16"/>
        <v>48444.4702</v>
      </c>
      <c r="H78" s="20">
        <f t="shared" si="17"/>
        <v>-11324</v>
      </c>
      <c r="I78" s="150" t="s">
        <v>227</v>
      </c>
      <c r="J78" s="151" t="s">
        <v>228</v>
      </c>
      <c r="K78" s="150">
        <v>-11324</v>
      </c>
      <c r="L78" s="150" t="s">
        <v>229</v>
      </c>
      <c r="M78" s="151" t="s">
        <v>209</v>
      </c>
      <c r="N78" s="151" t="s">
        <v>28</v>
      </c>
      <c r="O78" s="152" t="s">
        <v>230</v>
      </c>
      <c r="P78" s="153" t="s">
        <v>231</v>
      </c>
    </row>
    <row r="79" spans="1:16" ht="12.75" customHeight="1" thickBot="1">
      <c r="A79" s="20" t="str">
        <f t="shared" si="12"/>
        <v>BAVM 60 </v>
      </c>
      <c r="B79" s="3" t="str">
        <f t="shared" si="13"/>
        <v>I</v>
      </c>
      <c r="C79" s="20">
        <f t="shared" si="14"/>
        <v>48444.470300000001</v>
      </c>
      <c r="D79" s="28" t="str">
        <f t="shared" si="15"/>
        <v>vis</v>
      </c>
      <c r="E79" s="149">
        <f>VLOOKUP(C79,'Active 1'!C$21:E$973,3,FALSE)</f>
        <v>2131.9978668274853</v>
      </c>
      <c r="F79" s="3" t="s">
        <v>131</v>
      </c>
      <c r="G79" s="28" t="str">
        <f t="shared" si="16"/>
        <v>48444.4703</v>
      </c>
      <c r="H79" s="20">
        <f t="shared" si="17"/>
        <v>-11324</v>
      </c>
      <c r="I79" s="150" t="s">
        <v>232</v>
      </c>
      <c r="J79" s="151" t="s">
        <v>228</v>
      </c>
      <c r="K79" s="150">
        <v>-11324</v>
      </c>
      <c r="L79" s="150" t="s">
        <v>233</v>
      </c>
      <c r="M79" s="151" t="s">
        <v>209</v>
      </c>
      <c r="N79" s="151" t="s">
        <v>234</v>
      </c>
      <c r="O79" s="152" t="s">
        <v>230</v>
      </c>
      <c r="P79" s="153" t="s">
        <v>231</v>
      </c>
    </row>
    <row r="80" spans="1:16" ht="12.75" customHeight="1" thickBot="1">
      <c r="A80" s="20" t="str">
        <f t="shared" si="12"/>
        <v>BAVM 60 </v>
      </c>
      <c r="B80" s="3" t="str">
        <f t="shared" si="13"/>
        <v>II</v>
      </c>
      <c r="C80" s="20">
        <f t="shared" si="14"/>
        <v>48484.403299999998</v>
      </c>
      <c r="D80" s="28" t="str">
        <f t="shared" si="15"/>
        <v>vis</v>
      </c>
      <c r="E80" s="149">
        <f>VLOOKUP(C80,'Active 1'!C$21:E$973,3,FALSE)</f>
        <v>2243.4952199066174</v>
      </c>
      <c r="F80" s="3" t="s">
        <v>131</v>
      </c>
      <c r="G80" s="28" t="str">
        <f t="shared" si="16"/>
        <v>48484.4033</v>
      </c>
      <c r="H80" s="20">
        <f t="shared" si="17"/>
        <v>-11212.5</v>
      </c>
      <c r="I80" s="150" t="s">
        <v>235</v>
      </c>
      <c r="J80" s="151" t="s">
        <v>236</v>
      </c>
      <c r="K80" s="150">
        <v>-11212.5</v>
      </c>
      <c r="L80" s="150" t="s">
        <v>237</v>
      </c>
      <c r="M80" s="151" t="s">
        <v>209</v>
      </c>
      <c r="N80" s="151" t="s">
        <v>97</v>
      </c>
      <c r="O80" s="152" t="s">
        <v>230</v>
      </c>
      <c r="P80" s="153" t="s">
        <v>231</v>
      </c>
    </row>
    <row r="81" spans="1:16" ht="12.75" customHeight="1" thickBot="1">
      <c r="A81" s="20" t="str">
        <f t="shared" si="12"/>
        <v>BAVM 60 </v>
      </c>
      <c r="B81" s="3" t="str">
        <f t="shared" si="13"/>
        <v>II</v>
      </c>
      <c r="C81" s="20">
        <f t="shared" si="14"/>
        <v>48484.405700000003</v>
      </c>
      <c r="D81" s="28" t="str">
        <f t="shared" si="15"/>
        <v>vis</v>
      </c>
      <c r="E81" s="149">
        <f>VLOOKUP(C81,'Active 1'!C$21:E$973,3,FALSE)</f>
        <v>2243.5019209721004</v>
      </c>
      <c r="F81" s="3" t="s">
        <v>131</v>
      </c>
      <c r="G81" s="28" t="str">
        <f t="shared" si="16"/>
        <v>48484.4057</v>
      </c>
      <c r="H81" s="20">
        <f t="shared" si="17"/>
        <v>-11212.5</v>
      </c>
      <c r="I81" s="150" t="s">
        <v>238</v>
      </c>
      <c r="J81" s="151" t="s">
        <v>239</v>
      </c>
      <c r="K81" s="150">
        <v>-11212.5</v>
      </c>
      <c r="L81" s="150" t="s">
        <v>240</v>
      </c>
      <c r="M81" s="151" t="s">
        <v>209</v>
      </c>
      <c r="N81" s="151" t="s">
        <v>234</v>
      </c>
      <c r="O81" s="152" t="s">
        <v>230</v>
      </c>
      <c r="P81" s="153" t="s">
        <v>231</v>
      </c>
    </row>
    <row r="82" spans="1:16" ht="12.75" customHeight="1" thickBot="1">
      <c r="A82" s="20" t="str">
        <f t="shared" si="12"/>
        <v>BAVM 60 </v>
      </c>
      <c r="B82" s="3" t="str">
        <f t="shared" si="13"/>
        <v>I</v>
      </c>
      <c r="C82" s="20">
        <f t="shared" si="14"/>
        <v>48524.337599999999</v>
      </c>
      <c r="D82" s="28" t="str">
        <f t="shared" si="15"/>
        <v>vis</v>
      </c>
      <c r="E82" s="149">
        <f>VLOOKUP(C82,'Active 1'!C$21:E$973,3,FALSE)</f>
        <v>2354.9962027295551</v>
      </c>
      <c r="F82" s="3" t="s">
        <v>131</v>
      </c>
      <c r="G82" s="28" t="str">
        <f t="shared" si="16"/>
        <v>48524.3376</v>
      </c>
      <c r="H82" s="20">
        <f t="shared" si="17"/>
        <v>-11101</v>
      </c>
      <c r="I82" s="150" t="s">
        <v>241</v>
      </c>
      <c r="J82" s="151" t="s">
        <v>242</v>
      </c>
      <c r="K82" s="150">
        <v>-11101</v>
      </c>
      <c r="L82" s="150" t="s">
        <v>243</v>
      </c>
      <c r="M82" s="151" t="s">
        <v>209</v>
      </c>
      <c r="N82" s="151" t="s">
        <v>28</v>
      </c>
      <c r="O82" s="152" t="s">
        <v>230</v>
      </c>
      <c r="P82" s="153" t="s">
        <v>231</v>
      </c>
    </row>
    <row r="83" spans="1:16" ht="12.75" customHeight="1" thickBot="1">
      <c r="A83" s="20" t="str">
        <f t="shared" si="12"/>
        <v>BAVM 60 </v>
      </c>
      <c r="B83" s="3" t="str">
        <f t="shared" si="13"/>
        <v>I</v>
      </c>
      <c r="C83" s="20">
        <f t="shared" si="14"/>
        <v>48524.337800000001</v>
      </c>
      <c r="D83" s="28" t="str">
        <f t="shared" si="15"/>
        <v>vis</v>
      </c>
      <c r="E83" s="149">
        <f>VLOOKUP(C83,'Active 1'!C$21:E$973,3,FALSE)</f>
        <v>2354.9967611516836</v>
      </c>
      <c r="F83" s="3" t="s">
        <v>131</v>
      </c>
      <c r="G83" s="28" t="str">
        <f t="shared" si="16"/>
        <v>48524.3378</v>
      </c>
      <c r="H83" s="20">
        <f t="shared" si="17"/>
        <v>-11101</v>
      </c>
      <c r="I83" s="150" t="s">
        <v>244</v>
      </c>
      <c r="J83" s="151" t="s">
        <v>242</v>
      </c>
      <c r="K83" s="150">
        <v>-11101</v>
      </c>
      <c r="L83" s="150" t="s">
        <v>237</v>
      </c>
      <c r="M83" s="151" t="s">
        <v>209</v>
      </c>
      <c r="N83" s="151" t="s">
        <v>234</v>
      </c>
      <c r="O83" s="152" t="s">
        <v>230</v>
      </c>
      <c r="P83" s="153" t="s">
        <v>231</v>
      </c>
    </row>
    <row r="84" spans="1:16" ht="12.75" customHeight="1" thickBot="1">
      <c r="A84" s="20" t="str">
        <f t="shared" si="12"/>
        <v>BAVM 60 </v>
      </c>
      <c r="B84" s="3" t="str">
        <f t="shared" si="13"/>
        <v>I</v>
      </c>
      <c r="C84" s="20">
        <f t="shared" si="14"/>
        <v>48724.542600000001</v>
      </c>
      <c r="D84" s="28" t="str">
        <f t="shared" si="15"/>
        <v>vis</v>
      </c>
      <c r="E84" s="149">
        <f>VLOOKUP(C84,'Active 1'!C$21:E$973,3,FALSE)</f>
        <v>2913.9907078558749</v>
      </c>
      <c r="F84" s="3" t="s">
        <v>131</v>
      </c>
      <c r="G84" s="28" t="str">
        <f t="shared" si="16"/>
        <v>48724.5426</v>
      </c>
      <c r="H84" s="20">
        <f t="shared" si="17"/>
        <v>-10542</v>
      </c>
      <c r="I84" s="150" t="s">
        <v>245</v>
      </c>
      <c r="J84" s="151" t="s">
        <v>246</v>
      </c>
      <c r="K84" s="150">
        <v>-10542</v>
      </c>
      <c r="L84" s="150" t="s">
        <v>247</v>
      </c>
      <c r="M84" s="151" t="s">
        <v>209</v>
      </c>
      <c r="N84" s="151" t="s">
        <v>28</v>
      </c>
      <c r="O84" s="152" t="s">
        <v>230</v>
      </c>
      <c r="P84" s="153" t="s">
        <v>231</v>
      </c>
    </row>
    <row r="85" spans="1:16" ht="12.75" customHeight="1" thickBot="1">
      <c r="A85" s="20" t="str">
        <f t="shared" si="12"/>
        <v>BAVM 60 </v>
      </c>
      <c r="B85" s="3" t="str">
        <f t="shared" si="13"/>
        <v>I</v>
      </c>
      <c r="C85" s="20">
        <f t="shared" si="14"/>
        <v>48724.5452</v>
      </c>
      <c r="D85" s="28" t="str">
        <f t="shared" si="15"/>
        <v>vis</v>
      </c>
      <c r="E85" s="149">
        <f>VLOOKUP(C85,'Active 1'!C$21:E$973,3,FALSE)</f>
        <v>2913.9979673434664</v>
      </c>
      <c r="F85" s="3" t="s">
        <v>131</v>
      </c>
      <c r="G85" s="28" t="str">
        <f t="shared" si="16"/>
        <v>48724.5452</v>
      </c>
      <c r="H85" s="20">
        <f t="shared" si="17"/>
        <v>-10542</v>
      </c>
      <c r="I85" s="150" t="s">
        <v>248</v>
      </c>
      <c r="J85" s="151" t="s">
        <v>249</v>
      </c>
      <c r="K85" s="150">
        <v>-10542</v>
      </c>
      <c r="L85" s="150" t="s">
        <v>250</v>
      </c>
      <c r="M85" s="151" t="s">
        <v>209</v>
      </c>
      <c r="N85" s="151" t="s">
        <v>234</v>
      </c>
      <c r="O85" s="152" t="s">
        <v>230</v>
      </c>
      <c r="P85" s="153" t="s">
        <v>231</v>
      </c>
    </row>
    <row r="86" spans="1:16" ht="12.75" customHeight="1" thickBot="1">
      <c r="A86" s="20" t="str">
        <f t="shared" si="12"/>
        <v>BAVM 62 </v>
      </c>
      <c r="B86" s="3" t="str">
        <f t="shared" si="13"/>
        <v>I</v>
      </c>
      <c r="C86" s="20">
        <f t="shared" si="14"/>
        <v>48839.508999999998</v>
      </c>
      <c r="D86" s="28" t="str">
        <f t="shared" si="15"/>
        <v>vis</v>
      </c>
      <c r="E86" s="149">
        <f>VLOOKUP(C86,'Active 1'!C$21:E$973,3,FALSE)</f>
        <v>3234.9896133485081</v>
      </c>
      <c r="F86" s="3" t="s">
        <v>131</v>
      </c>
      <c r="G86" s="28" t="str">
        <f t="shared" si="16"/>
        <v>48839.509</v>
      </c>
      <c r="H86" s="20">
        <f t="shared" si="17"/>
        <v>-10221</v>
      </c>
      <c r="I86" s="150" t="s">
        <v>251</v>
      </c>
      <c r="J86" s="151" t="s">
        <v>252</v>
      </c>
      <c r="K86" s="150">
        <v>-10221</v>
      </c>
      <c r="L86" s="150" t="s">
        <v>253</v>
      </c>
      <c r="M86" s="151" t="s">
        <v>209</v>
      </c>
      <c r="N86" s="151" t="s">
        <v>97</v>
      </c>
      <c r="O86" s="152" t="s">
        <v>230</v>
      </c>
      <c r="P86" s="153" t="s">
        <v>254</v>
      </c>
    </row>
    <row r="87" spans="1:16" ht="12.75" customHeight="1" thickBot="1">
      <c r="A87" s="20" t="str">
        <f t="shared" si="12"/>
        <v>BAVM 62 </v>
      </c>
      <c r="B87" s="3" t="str">
        <f t="shared" si="13"/>
        <v>I</v>
      </c>
      <c r="C87" s="20">
        <f t="shared" si="14"/>
        <v>48839.514000000003</v>
      </c>
      <c r="D87" s="28" t="str">
        <f t="shared" si="15"/>
        <v>vis</v>
      </c>
      <c r="E87" s="149">
        <f>VLOOKUP(C87,'Active 1'!C$21:E$973,3,FALSE)</f>
        <v>3235.0035739015825</v>
      </c>
      <c r="F87" s="3" t="s">
        <v>131</v>
      </c>
      <c r="G87" s="28" t="str">
        <f t="shared" si="16"/>
        <v>48839.514</v>
      </c>
      <c r="H87" s="20">
        <f t="shared" si="17"/>
        <v>-10221</v>
      </c>
      <c r="I87" s="150" t="s">
        <v>255</v>
      </c>
      <c r="J87" s="151" t="s">
        <v>256</v>
      </c>
      <c r="K87" s="150">
        <v>-10221</v>
      </c>
      <c r="L87" s="150" t="s">
        <v>257</v>
      </c>
      <c r="M87" s="151" t="s">
        <v>209</v>
      </c>
      <c r="N87" s="151" t="s">
        <v>234</v>
      </c>
      <c r="O87" s="152" t="s">
        <v>230</v>
      </c>
      <c r="P87" s="153" t="s">
        <v>254</v>
      </c>
    </row>
    <row r="88" spans="1:16" ht="12.75" customHeight="1" thickBot="1">
      <c r="A88" s="20" t="str">
        <f t="shared" si="12"/>
        <v>BAVM 80 </v>
      </c>
      <c r="B88" s="3" t="str">
        <f t="shared" si="13"/>
        <v>I</v>
      </c>
      <c r="C88" s="20">
        <f t="shared" si="14"/>
        <v>49545.419000000002</v>
      </c>
      <c r="D88" s="28" t="str">
        <f t="shared" si="15"/>
        <v>vis</v>
      </c>
      <c r="E88" s="149">
        <f>VLOOKUP(C88,'Active 1'!C$21:E$973,3,FALSE)</f>
        <v>5205.9684156447493</v>
      </c>
      <c r="F88" s="3" t="s">
        <v>131</v>
      </c>
      <c r="G88" s="28" t="str">
        <f t="shared" si="16"/>
        <v>49545.419</v>
      </c>
      <c r="H88" s="20">
        <f t="shared" si="17"/>
        <v>-8250</v>
      </c>
      <c r="I88" s="150" t="s">
        <v>258</v>
      </c>
      <c r="J88" s="151" t="s">
        <v>259</v>
      </c>
      <c r="K88" s="150">
        <v>-8250</v>
      </c>
      <c r="L88" s="150" t="s">
        <v>260</v>
      </c>
      <c r="M88" s="151" t="s">
        <v>209</v>
      </c>
      <c r="N88" s="151" t="s">
        <v>28</v>
      </c>
      <c r="O88" s="152" t="s">
        <v>230</v>
      </c>
      <c r="P88" s="153" t="s">
        <v>261</v>
      </c>
    </row>
    <row r="89" spans="1:16" ht="12.75" customHeight="1" thickBot="1">
      <c r="A89" s="20" t="str">
        <f t="shared" si="12"/>
        <v>BAVM 80 </v>
      </c>
      <c r="B89" s="3" t="str">
        <f t="shared" si="13"/>
        <v>I</v>
      </c>
      <c r="C89" s="20">
        <f t="shared" si="14"/>
        <v>49545.42</v>
      </c>
      <c r="D89" s="28" t="str">
        <f t="shared" si="15"/>
        <v>vis</v>
      </c>
      <c r="E89" s="149" t="e">
        <f>VLOOKUP(C89,'Active 1'!C$21:E$973,3,FALSE)</f>
        <v>#N/A</v>
      </c>
      <c r="F89" s="3" t="s">
        <v>131</v>
      </c>
      <c r="G89" s="28" t="str">
        <f t="shared" si="16"/>
        <v>49545.420</v>
      </c>
      <c r="H89" s="20">
        <f t="shared" si="17"/>
        <v>-8250</v>
      </c>
      <c r="I89" s="150" t="s">
        <v>262</v>
      </c>
      <c r="J89" s="151" t="s">
        <v>263</v>
      </c>
      <c r="K89" s="150">
        <v>-8250</v>
      </c>
      <c r="L89" s="150" t="s">
        <v>264</v>
      </c>
      <c r="M89" s="151" t="s">
        <v>209</v>
      </c>
      <c r="N89" s="151" t="s">
        <v>234</v>
      </c>
      <c r="O89" s="152" t="s">
        <v>230</v>
      </c>
      <c r="P89" s="153" t="s">
        <v>261</v>
      </c>
    </row>
    <row r="90" spans="1:16" ht="12.75" customHeight="1" thickBot="1">
      <c r="A90" s="20" t="str">
        <f t="shared" si="12"/>
        <v>BAVM 128 </v>
      </c>
      <c r="B90" s="3" t="str">
        <f t="shared" si="13"/>
        <v>II</v>
      </c>
      <c r="C90" s="20">
        <f t="shared" si="14"/>
        <v>51294.440300000002</v>
      </c>
      <c r="D90" s="28" t="str">
        <f t="shared" si="15"/>
        <v>vis</v>
      </c>
      <c r="E90" s="149" t="e">
        <f>VLOOKUP(C90,'Active 1'!C$21:E$973,3,FALSE)</f>
        <v>#N/A</v>
      </c>
      <c r="F90" s="3" t="s">
        <v>131</v>
      </c>
      <c r="G90" s="28" t="str">
        <f t="shared" si="16"/>
        <v>51294.4403</v>
      </c>
      <c r="H90" s="20">
        <f t="shared" si="17"/>
        <v>-3366.5</v>
      </c>
      <c r="I90" s="150" t="s">
        <v>269</v>
      </c>
      <c r="J90" s="151" t="s">
        <v>270</v>
      </c>
      <c r="K90" s="150">
        <v>-3366.5</v>
      </c>
      <c r="L90" s="150" t="s">
        <v>271</v>
      </c>
      <c r="M90" s="151" t="s">
        <v>209</v>
      </c>
      <c r="N90" s="151" t="s">
        <v>28</v>
      </c>
      <c r="O90" s="152" t="s">
        <v>230</v>
      </c>
      <c r="P90" s="153" t="s">
        <v>272</v>
      </c>
    </row>
    <row r="91" spans="1:16" ht="12.75" customHeight="1" thickBot="1">
      <c r="A91" s="20" t="str">
        <f t="shared" si="12"/>
        <v>BAVM 128 </v>
      </c>
      <c r="B91" s="3" t="str">
        <f t="shared" si="13"/>
        <v>II</v>
      </c>
      <c r="C91" s="20">
        <f t="shared" si="14"/>
        <v>51294.441800000001</v>
      </c>
      <c r="D91" s="28" t="str">
        <f t="shared" si="15"/>
        <v>vis</v>
      </c>
      <c r="E91" s="149" t="e">
        <f>VLOOKUP(C91,'Active 1'!C$21:E$973,3,FALSE)</f>
        <v>#N/A</v>
      </c>
      <c r="F91" s="3" t="s">
        <v>131</v>
      </c>
      <c r="G91" s="28" t="str">
        <f t="shared" si="16"/>
        <v>51294.4418</v>
      </c>
      <c r="H91" s="20">
        <f t="shared" si="17"/>
        <v>-3366.5</v>
      </c>
      <c r="I91" s="150" t="s">
        <v>273</v>
      </c>
      <c r="J91" s="151" t="s">
        <v>274</v>
      </c>
      <c r="K91" s="150">
        <v>-3366.5</v>
      </c>
      <c r="L91" s="150" t="s">
        <v>275</v>
      </c>
      <c r="M91" s="151" t="s">
        <v>209</v>
      </c>
      <c r="N91" s="151" t="s">
        <v>234</v>
      </c>
      <c r="O91" s="152" t="s">
        <v>230</v>
      </c>
      <c r="P91" s="153" t="s">
        <v>272</v>
      </c>
    </row>
    <row r="92" spans="1:16" ht="12.75" customHeight="1" thickBot="1">
      <c r="A92" s="20" t="str">
        <f t="shared" si="12"/>
        <v> BBS 125 </v>
      </c>
      <c r="B92" s="3" t="str">
        <f t="shared" si="13"/>
        <v>II</v>
      </c>
      <c r="C92" s="20">
        <f t="shared" si="14"/>
        <v>52041.546999999999</v>
      </c>
      <c r="D92" s="28" t="str">
        <f t="shared" si="15"/>
        <v>vis</v>
      </c>
      <c r="E92" s="149">
        <f>VLOOKUP(C92,'Active 1'!C$21:E$973,3,FALSE)</f>
        <v>12175.433893989131</v>
      </c>
      <c r="F92" s="3" t="s">
        <v>131</v>
      </c>
      <c r="G92" s="28" t="str">
        <f t="shared" si="16"/>
        <v>52041.547</v>
      </c>
      <c r="H92" s="20">
        <f t="shared" si="17"/>
        <v>-1280.5</v>
      </c>
      <c r="I92" s="150" t="s">
        <v>280</v>
      </c>
      <c r="J92" s="151" t="s">
        <v>281</v>
      </c>
      <c r="K92" s="150">
        <v>-1280.5</v>
      </c>
      <c r="L92" s="150" t="s">
        <v>282</v>
      </c>
      <c r="M92" s="151" t="s">
        <v>209</v>
      </c>
      <c r="N92" s="151" t="s">
        <v>210</v>
      </c>
      <c r="O92" s="152" t="s">
        <v>283</v>
      </c>
      <c r="P92" s="152" t="s">
        <v>284</v>
      </c>
    </row>
    <row r="93" spans="1:16" ht="12.75" customHeight="1" thickBot="1">
      <c r="A93" s="20" t="str">
        <f t="shared" si="12"/>
        <v>BAVM 203 </v>
      </c>
      <c r="B93" s="3" t="str">
        <f t="shared" si="13"/>
        <v>I</v>
      </c>
      <c r="C93" s="20">
        <f t="shared" si="14"/>
        <v>54673.441200000001</v>
      </c>
      <c r="D93" s="28" t="str">
        <f t="shared" si="15"/>
        <v>vis</v>
      </c>
      <c r="E93" s="149">
        <f>VLOOKUP(C93,'Active 1'!C$21:E$973,3,FALSE)</f>
        <v>19523.973620138928</v>
      </c>
      <c r="F93" s="3" t="s">
        <v>131</v>
      </c>
      <c r="G93" s="28" t="str">
        <f t="shared" si="16"/>
        <v>54673.4412</v>
      </c>
      <c r="H93" s="20">
        <f t="shared" si="17"/>
        <v>6068</v>
      </c>
      <c r="I93" s="150" t="s">
        <v>418</v>
      </c>
      <c r="J93" s="151" t="s">
        <v>419</v>
      </c>
      <c r="K93" s="150" t="s">
        <v>420</v>
      </c>
      <c r="L93" s="150" t="s">
        <v>421</v>
      </c>
      <c r="M93" s="151" t="s">
        <v>324</v>
      </c>
      <c r="N93" s="151" t="s">
        <v>347</v>
      </c>
      <c r="O93" s="152" t="s">
        <v>348</v>
      </c>
      <c r="P93" s="153" t="s">
        <v>422</v>
      </c>
    </row>
    <row r="94" spans="1:16" ht="12.75" customHeight="1" thickBot="1">
      <c r="A94" s="20" t="str">
        <f t="shared" si="12"/>
        <v>OEJV 0107 </v>
      </c>
      <c r="B94" s="3" t="str">
        <f t="shared" si="13"/>
        <v>I</v>
      </c>
      <c r="C94" s="20">
        <f t="shared" si="14"/>
        <v>54947.428899999999</v>
      </c>
      <c r="D94" s="28" t="str">
        <f t="shared" si="15"/>
        <v>vis</v>
      </c>
      <c r="E94" s="149" t="e">
        <f>VLOOKUP(C94,'Active 1'!C$21:E$973,3,FALSE)</f>
        <v>#N/A</v>
      </c>
      <c r="F94" s="3" t="s">
        <v>131</v>
      </c>
      <c r="G94" s="28" t="str">
        <f t="shared" si="16"/>
        <v>54947.4289</v>
      </c>
      <c r="H94" s="20">
        <f t="shared" si="17"/>
        <v>6833</v>
      </c>
      <c r="I94" s="150" t="s">
        <v>451</v>
      </c>
      <c r="J94" s="151" t="s">
        <v>452</v>
      </c>
      <c r="K94" s="150" t="s">
        <v>449</v>
      </c>
      <c r="L94" s="150" t="s">
        <v>453</v>
      </c>
      <c r="M94" s="151" t="s">
        <v>324</v>
      </c>
      <c r="N94" s="151" t="s">
        <v>46</v>
      </c>
      <c r="O94" s="152" t="s">
        <v>454</v>
      </c>
      <c r="P94" s="153" t="s">
        <v>455</v>
      </c>
    </row>
    <row r="95" spans="1:16" ht="12.75" customHeight="1" thickBot="1">
      <c r="A95" s="20" t="str">
        <f t="shared" si="12"/>
        <v>OEJV 0107 </v>
      </c>
      <c r="B95" s="3" t="str">
        <f t="shared" si="13"/>
        <v>I</v>
      </c>
      <c r="C95" s="20">
        <f t="shared" si="14"/>
        <v>54947.432399999998</v>
      </c>
      <c r="D95" s="28" t="str">
        <f t="shared" si="15"/>
        <v>vis</v>
      </c>
      <c r="E95" s="149" t="e">
        <f>VLOOKUP(C95,'Active 1'!C$21:E$973,3,FALSE)</f>
        <v>#N/A</v>
      </c>
      <c r="F95" s="3" t="s">
        <v>131</v>
      </c>
      <c r="G95" s="28" t="str">
        <f t="shared" si="16"/>
        <v>54947.4324</v>
      </c>
      <c r="H95" s="20">
        <f t="shared" si="17"/>
        <v>6833</v>
      </c>
      <c r="I95" s="150" t="s">
        <v>456</v>
      </c>
      <c r="J95" s="151" t="s">
        <v>457</v>
      </c>
      <c r="K95" s="150" t="s">
        <v>449</v>
      </c>
      <c r="L95" s="150" t="s">
        <v>458</v>
      </c>
      <c r="M95" s="151" t="s">
        <v>324</v>
      </c>
      <c r="N95" s="151" t="s">
        <v>111</v>
      </c>
      <c r="O95" s="152" t="s">
        <v>454</v>
      </c>
      <c r="P95" s="153" t="s">
        <v>455</v>
      </c>
    </row>
    <row r="96" spans="1:16" ht="12.75" customHeight="1" thickBot="1">
      <c r="A96" s="20" t="str">
        <f t="shared" si="12"/>
        <v>BAVM 212 </v>
      </c>
      <c r="B96" s="3" t="str">
        <f t="shared" si="13"/>
        <v>I</v>
      </c>
      <c r="C96" s="20">
        <f t="shared" si="14"/>
        <v>55049.4928</v>
      </c>
      <c r="D96" s="28" t="str">
        <f t="shared" si="15"/>
        <v>vis</v>
      </c>
      <c r="E96" s="149">
        <f>VLOOKUP(C96,'Active 1'!C$21:E$973,3,FALSE)</f>
        <v>20573.951283254028</v>
      </c>
      <c r="F96" s="3" t="s">
        <v>131</v>
      </c>
      <c r="G96" s="28" t="str">
        <f t="shared" si="16"/>
        <v>55049.4928</v>
      </c>
      <c r="H96" s="20">
        <f t="shared" si="17"/>
        <v>7118</v>
      </c>
      <c r="I96" s="150" t="s">
        <v>463</v>
      </c>
      <c r="J96" s="151" t="s">
        <v>464</v>
      </c>
      <c r="K96" s="150" t="s">
        <v>465</v>
      </c>
      <c r="L96" s="150" t="s">
        <v>466</v>
      </c>
      <c r="M96" s="151" t="s">
        <v>324</v>
      </c>
      <c r="N96" s="151">
        <v>0</v>
      </c>
      <c r="O96" s="152" t="s">
        <v>467</v>
      </c>
      <c r="P96" s="153" t="s">
        <v>468</v>
      </c>
    </row>
    <row r="97" spans="1:16" ht="12.75" customHeight="1" thickBot="1">
      <c r="A97" s="20" t="str">
        <f t="shared" si="12"/>
        <v>OEJV 0137 </v>
      </c>
      <c r="B97" s="3" t="str">
        <f t="shared" si="13"/>
        <v>I</v>
      </c>
      <c r="C97" s="20">
        <f t="shared" si="14"/>
        <v>55279.44</v>
      </c>
      <c r="D97" s="28" t="str">
        <f t="shared" si="15"/>
        <v>vis</v>
      </c>
      <c r="E97" s="149" t="e">
        <f>VLOOKUP(C97,'Active 1'!C$21:E$973,3,FALSE)</f>
        <v>#N/A</v>
      </c>
      <c r="F97" s="3" t="s">
        <v>131</v>
      </c>
      <c r="G97" s="28" t="str">
        <f t="shared" si="16"/>
        <v>55279.4400</v>
      </c>
      <c r="H97" s="20">
        <f t="shared" si="17"/>
        <v>7760</v>
      </c>
      <c r="I97" s="150" t="s">
        <v>473</v>
      </c>
      <c r="J97" s="151" t="s">
        <v>474</v>
      </c>
      <c r="K97" s="150">
        <v>7760</v>
      </c>
      <c r="L97" s="150" t="s">
        <v>475</v>
      </c>
      <c r="M97" s="151" t="s">
        <v>324</v>
      </c>
      <c r="N97" s="151" t="s">
        <v>111</v>
      </c>
      <c r="O97" s="152" t="s">
        <v>476</v>
      </c>
      <c r="P97" s="153" t="s">
        <v>477</v>
      </c>
    </row>
    <row r="98" spans="1:16" ht="12.75" customHeight="1" thickBot="1">
      <c r="A98" s="20" t="str">
        <f t="shared" si="12"/>
        <v>OEJV 0137 </v>
      </c>
      <c r="B98" s="3" t="str">
        <f t="shared" si="13"/>
        <v>II</v>
      </c>
      <c r="C98" s="20">
        <f t="shared" si="14"/>
        <v>55306.483899999999</v>
      </c>
      <c r="D98" s="28" t="str">
        <f t="shared" si="15"/>
        <v>vis</v>
      </c>
      <c r="E98" s="149" t="e">
        <f>VLOOKUP(C98,'Active 1'!C$21:E$973,3,FALSE)</f>
        <v>#N/A</v>
      </c>
      <c r="F98" s="3" t="s">
        <v>131</v>
      </c>
      <c r="G98" s="28" t="str">
        <f t="shared" si="16"/>
        <v>55306.4839</v>
      </c>
      <c r="H98" s="20">
        <f t="shared" si="17"/>
        <v>7835.5</v>
      </c>
      <c r="I98" s="150" t="s">
        <v>478</v>
      </c>
      <c r="J98" s="151" t="s">
        <v>479</v>
      </c>
      <c r="K98" s="150">
        <v>7835.5</v>
      </c>
      <c r="L98" s="150" t="s">
        <v>480</v>
      </c>
      <c r="M98" s="151" t="s">
        <v>324</v>
      </c>
      <c r="N98" s="151" t="s">
        <v>111</v>
      </c>
      <c r="O98" s="152" t="s">
        <v>454</v>
      </c>
      <c r="P98" s="153" t="s">
        <v>477</v>
      </c>
    </row>
    <row r="99" spans="1:16" ht="12.75" customHeight="1" thickBot="1">
      <c r="A99" s="20" t="str">
        <f t="shared" si="12"/>
        <v>OEJV 0137 </v>
      </c>
      <c r="B99" s="3" t="str">
        <f t="shared" si="13"/>
        <v>II</v>
      </c>
      <c r="C99" s="20">
        <f t="shared" si="14"/>
        <v>55306.484799999998</v>
      </c>
      <c r="D99" s="28" t="str">
        <f t="shared" si="15"/>
        <v>CCD</v>
      </c>
      <c r="E99" s="149" t="e">
        <f>VLOOKUP(C99,'Active 1'!C$21:E$973,3,FALSE)</f>
        <v>#N/A</v>
      </c>
      <c r="F99" s="3" t="str">
        <f>LEFT(M99,1)</f>
        <v>C</v>
      </c>
      <c r="G99" s="28" t="str">
        <f t="shared" si="16"/>
        <v>55306.4848</v>
      </c>
      <c r="H99" s="20">
        <f t="shared" si="17"/>
        <v>7835.5</v>
      </c>
      <c r="I99" s="150" t="s">
        <v>481</v>
      </c>
      <c r="J99" s="151" t="s">
        <v>482</v>
      </c>
      <c r="K99" s="150">
        <v>7835.5</v>
      </c>
      <c r="L99" s="150" t="s">
        <v>483</v>
      </c>
      <c r="M99" s="151" t="s">
        <v>324</v>
      </c>
      <c r="N99" s="151" t="s">
        <v>46</v>
      </c>
      <c r="O99" s="152" t="s">
        <v>454</v>
      </c>
      <c r="P99" s="153" t="s">
        <v>477</v>
      </c>
    </row>
    <row r="100" spans="1:16" ht="12.75" customHeight="1" thickBot="1">
      <c r="A100" s="20" t="str">
        <f t="shared" si="12"/>
        <v>IBVS 6044 </v>
      </c>
      <c r="B100" s="3" t="str">
        <f t="shared" si="13"/>
        <v>I</v>
      </c>
      <c r="C100" s="20">
        <f t="shared" si="14"/>
        <v>55655.504699999998</v>
      </c>
      <c r="D100" s="28" t="str">
        <f t="shared" si="15"/>
        <v>vis</v>
      </c>
      <c r="E100" s="149">
        <f>VLOOKUP(C100,'Active 1'!C$21:E$973,3,FALSE)</f>
        <v>22266.003540396239</v>
      </c>
      <c r="F100" s="3" t="s">
        <v>131</v>
      </c>
      <c r="G100" s="28" t="str">
        <f t="shared" si="16"/>
        <v>55655.5047</v>
      </c>
      <c r="H100" s="20">
        <f t="shared" si="17"/>
        <v>8810</v>
      </c>
      <c r="I100" s="150" t="s">
        <v>497</v>
      </c>
      <c r="J100" s="151" t="s">
        <v>498</v>
      </c>
      <c r="K100" s="150">
        <v>8810</v>
      </c>
      <c r="L100" s="150" t="s">
        <v>453</v>
      </c>
      <c r="M100" s="151" t="s">
        <v>324</v>
      </c>
      <c r="N100" s="151" t="s">
        <v>131</v>
      </c>
      <c r="O100" s="152" t="s">
        <v>353</v>
      </c>
      <c r="P100" s="153" t="s">
        <v>499</v>
      </c>
    </row>
    <row r="101" spans="1:16" ht="12.75" customHeight="1" thickBot="1">
      <c r="A101" s="20" t="str">
        <f t="shared" si="12"/>
        <v>IBVS 6050 </v>
      </c>
      <c r="B101" s="3" t="str">
        <f t="shared" si="13"/>
        <v>II</v>
      </c>
      <c r="C101" s="20">
        <f t="shared" si="14"/>
        <v>56023.872000000003</v>
      </c>
      <c r="D101" s="28" t="str">
        <f t="shared" si="15"/>
        <v>vis</v>
      </c>
      <c r="E101" s="149" t="e">
        <f>VLOOKUP(C101,'Active 1'!C$21:E$973,3,FALSE)</f>
        <v>#N/A</v>
      </c>
      <c r="F101" s="3" t="s">
        <v>131</v>
      </c>
      <c r="G101" s="28" t="str">
        <f t="shared" si="16"/>
        <v>56023.872</v>
      </c>
      <c r="H101" s="20">
        <f t="shared" si="17"/>
        <v>9838.5</v>
      </c>
      <c r="I101" s="150" t="s">
        <v>534</v>
      </c>
      <c r="J101" s="151" t="s">
        <v>535</v>
      </c>
      <c r="K101" s="150">
        <v>9838.5</v>
      </c>
      <c r="L101" s="150" t="s">
        <v>536</v>
      </c>
      <c r="M101" s="151" t="s">
        <v>324</v>
      </c>
      <c r="N101" s="151" t="s">
        <v>537</v>
      </c>
      <c r="O101" s="152" t="s">
        <v>426</v>
      </c>
      <c r="P101" s="153" t="s">
        <v>530</v>
      </c>
    </row>
    <row r="102" spans="1:16" ht="12.75" customHeight="1" thickBot="1">
      <c r="A102" s="20" t="str">
        <f t="shared" si="12"/>
        <v>IBVS 6044 </v>
      </c>
      <c r="B102" s="3" t="str">
        <f t="shared" si="13"/>
        <v>I</v>
      </c>
      <c r="C102" s="20">
        <f t="shared" si="14"/>
        <v>56177.339599999999</v>
      </c>
      <c r="D102" s="28" t="str">
        <f t="shared" si="15"/>
        <v>vis</v>
      </c>
      <c r="E102" s="149">
        <f>VLOOKUP(C102,'Active 1'!C$21:E$973,3,FALSE)</f>
        <v>23723.024302530757</v>
      </c>
      <c r="F102" s="3" t="s">
        <v>131</v>
      </c>
      <c r="G102" s="28" t="str">
        <f t="shared" si="16"/>
        <v>56177.3396</v>
      </c>
      <c r="H102" s="20">
        <f t="shared" si="17"/>
        <v>10267</v>
      </c>
      <c r="I102" s="150" t="s">
        <v>538</v>
      </c>
      <c r="J102" s="151" t="s">
        <v>539</v>
      </c>
      <c r="K102" s="150">
        <v>10267</v>
      </c>
      <c r="L102" s="150" t="s">
        <v>540</v>
      </c>
      <c r="M102" s="151" t="s">
        <v>324</v>
      </c>
      <c r="N102" s="151" t="s">
        <v>111</v>
      </c>
      <c r="O102" s="152" t="s">
        <v>353</v>
      </c>
      <c r="P102" s="153" t="s">
        <v>499</v>
      </c>
    </row>
    <row r="103" spans="1:16">
      <c r="B103" s="3"/>
      <c r="F103" s="3"/>
    </row>
    <row r="104" spans="1:16">
      <c r="B104" s="3"/>
      <c r="F104" s="3"/>
    </row>
    <row r="105" spans="1:16">
      <c r="B105" s="3"/>
      <c r="F105" s="3"/>
    </row>
    <row r="106" spans="1:16">
      <c r="B106" s="3"/>
      <c r="F106" s="3"/>
    </row>
    <row r="107" spans="1:16">
      <c r="B107" s="3"/>
      <c r="F107" s="3"/>
    </row>
    <row r="108" spans="1:16">
      <c r="B108" s="3"/>
      <c r="F108" s="3"/>
    </row>
    <row r="109" spans="1:16">
      <c r="B109" s="3"/>
      <c r="F109" s="3"/>
    </row>
    <row r="110" spans="1:16">
      <c r="B110" s="3"/>
      <c r="F110" s="3"/>
    </row>
    <row r="111" spans="1:16">
      <c r="B111" s="3"/>
      <c r="F111" s="3"/>
    </row>
    <row r="112" spans="1:1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</sheetData>
  <phoneticPr fontId="8" type="noConversion"/>
  <hyperlinks>
    <hyperlink ref="A3" r:id="rId1"/>
    <hyperlink ref="P11" r:id="rId2" display="http://www.konkoly.hu/cgi-bin/IBVS?3346"/>
    <hyperlink ref="P12" r:id="rId3" display="http://www.konkoly.hu/cgi-bin/IBVS?3346"/>
    <hyperlink ref="P13" r:id="rId4" display="http://www.konkoly.hu/cgi-bin/IBVS?3346"/>
    <hyperlink ref="P14" r:id="rId5" display="http://www.konkoly.hu/cgi-bin/IBVS?3346"/>
    <hyperlink ref="P15" r:id="rId6" display="http://www.konkoly.hu/cgi-bin/IBVS?3346"/>
    <hyperlink ref="P16" r:id="rId7" display="http://www.konkoly.hu/cgi-bin/IBVS?3346"/>
    <hyperlink ref="P78" r:id="rId8" display="http://www.bav-astro.de/sfs/BAVM_link.php?BAVMnr=60"/>
    <hyperlink ref="P79" r:id="rId9" display="http://www.bav-astro.de/sfs/BAVM_link.php?BAVMnr=60"/>
    <hyperlink ref="P80" r:id="rId10" display="http://www.bav-astro.de/sfs/BAVM_link.php?BAVMnr=60"/>
    <hyperlink ref="P81" r:id="rId11" display="http://www.bav-astro.de/sfs/BAVM_link.php?BAVMnr=60"/>
    <hyperlink ref="P82" r:id="rId12" display="http://www.bav-astro.de/sfs/BAVM_link.php?BAVMnr=60"/>
    <hyperlink ref="P83" r:id="rId13" display="http://www.bav-astro.de/sfs/BAVM_link.php?BAVMnr=60"/>
    <hyperlink ref="P84" r:id="rId14" display="http://www.bav-astro.de/sfs/BAVM_link.php?BAVMnr=60"/>
    <hyperlink ref="P85" r:id="rId15" display="http://www.bav-astro.de/sfs/BAVM_link.php?BAVMnr=60"/>
    <hyperlink ref="P86" r:id="rId16" display="http://www.bav-astro.de/sfs/BAVM_link.php?BAVMnr=62"/>
    <hyperlink ref="P87" r:id="rId17" display="http://www.bav-astro.de/sfs/BAVM_link.php?BAVMnr=62"/>
    <hyperlink ref="P88" r:id="rId18" display="http://www.bav-astro.de/sfs/BAVM_link.php?BAVMnr=80"/>
    <hyperlink ref="P89" r:id="rId19" display="http://www.bav-astro.de/sfs/BAVM_link.php?BAVMnr=80"/>
    <hyperlink ref="P17" r:id="rId20" display="http://www.bav-astro.de/sfs/BAVM_link.php?BAVMnr=117"/>
    <hyperlink ref="P90" r:id="rId21" display="http://www.bav-astro.de/sfs/BAVM_link.php?BAVMnr=128"/>
    <hyperlink ref="P91" r:id="rId22" display="http://www.bav-astro.de/sfs/BAVM_link.php?BAVMnr=128"/>
    <hyperlink ref="P18" r:id="rId23" display="http://www.bav-astro.de/sfs/BAVM_link.php?BAVMnr=152"/>
    <hyperlink ref="P19" r:id="rId24" display="http://www.konkoly.hu/cgi-bin/IBVS?5496"/>
    <hyperlink ref="P20" r:id="rId25" display="http://www.konkoly.hu/cgi-bin/IBVS?5496"/>
    <hyperlink ref="P21" r:id="rId26" display="http://www.konkoly.hu/cgi-bin/IBVS?5496"/>
    <hyperlink ref="P22" r:id="rId27" display="http://www.konkoly.hu/cgi-bin/IBVS?5496"/>
    <hyperlink ref="P23" r:id="rId28" display="http://www.konkoly.hu/cgi-bin/IBVS?5496"/>
    <hyperlink ref="P24" r:id="rId29" display="http://www.konkoly.hu/cgi-bin/IBVS?5496"/>
    <hyperlink ref="P25" r:id="rId30" display="http://www.konkoly.hu/cgi-bin/IBVS?5496"/>
    <hyperlink ref="P26" r:id="rId31" display="http://www.konkoly.hu/cgi-bin/IBVS?5496"/>
    <hyperlink ref="P27" r:id="rId32" display="http://www.konkoly.hu/cgi-bin/IBVS?5603"/>
    <hyperlink ref="P28" r:id="rId33" display="http://www.bav-astro.de/sfs/BAVM_link.php?BAVMnr=173"/>
    <hyperlink ref="P30" r:id="rId34" display="http://www.konkoly.hu/cgi-bin/IBVS?5809"/>
    <hyperlink ref="P31" r:id="rId35" display="http://www.konkoly.hu/cgi-bin/IBVS?5677"/>
    <hyperlink ref="P32" r:id="rId36" display="http://www.bav-astro.de/sfs/BAVM_link.php?BAVMnr=178"/>
    <hyperlink ref="P33" r:id="rId37" display="http://www.bav-astro.de/sfs/BAVM_link.php?BAVMnr=178"/>
    <hyperlink ref="P34" r:id="rId38" display="http://www.konkoly.hu/cgi-bin/IBVS?5777"/>
    <hyperlink ref="P35" r:id="rId39" display="http://www.konkoly.hu/cgi-bin/IBVS?5777"/>
    <hyperlink ref="P36" r:id="rId40" display="http://www.konkoly.hu/cgi-bin/IBVS?5777"/>
    <hyperlink ref="P37" r:id="rId41" display="http://www.konkoly.hu/cgi-bin/IBVS?5777"/>
    <hyperlink ref="P38" r:id="rId42" display="http://www.konkoly.hu/cgi-bin/IBVS?5898"/>
    <hyperlink ref="P39" r:id="rId43" display="http://www.bav-astro.de/sfs/BAVM_link.php?BAVMnr=186"/>
    <hyperlink ref="P40" r:id="rId44" display="http://www.bav-astro.de/sfs/BAVM_link.php?BAVMnr=186"/>
    <hyperlink ref="P41" r:id="rId45" display="http://www.bav-astro.de/sfs/BAVM_link.php?BAVMnr=186"/>
    <hyperlink ref="P42" r:id="rId46" display="http://www.bav-astro.de/sfs/BAVM_link.php?BAVMnr=186"/>
    <hyperlink ref="P43" r:id="rId47" display="http://www.konkoly.hu/cgi-bin/IBVS?5898"/>
    <hyperlink ref="P44" r:id="rId48" display="http://www.konkoly.hu/cgi-bin/IBVS?5887"/>
    <hyperlink ref="P45" r:id="rId49" display="http://www.bav-astro.de/sfs/BAVM_link.php?BAVMnr=201"/>
    <hyperlink ref="P46" r:id="rId50" display="http://www.konkoly.hu/cgi-bin/IBVS?5887"/>
    <hyperlink ref="P47" r:id="rId51" display="http://www.konkoly.hu/cgi-bin/IBVS?5887"/>
    <hyperlink ref="P48" r:id="rId52" display="http://www.konkoly.hu/cgi-bin/IBVS?5887"/>
    <hyperlink ref="P93" r:id="rId53" display="http://www.bav-astro.de/sfs/BAVM_link.php?BAVMnr=203"/>
    <hyperlink ref="P49" r:id="rId54" display="http://www.konkoly.hu/cgi-bin/IBVS?5929"/>
    <hyperlink ref="P50" r:id="rId55" display="http://www.konkoly.hu/cgi-bin/IBVS?5898"/>
    <hyperlink ref="P51" r:id="rId56" display="http://www.konkoly.hu/cgi-bin/IBVS?5898"/>
    <hyperlink ref="P52" r:id="rId57" display="http://www.bav-astro.de/sfs/BAVM_link.php?BAVMnr=209"/>
    <hyperlink ref="P53" r:id="rId58" display="http://www.konkoly.hu/cgi-bin/IBVS?5917"/>
    <hyperlink ref="P54" r:id="rId59" display="http://www.bav-astro.de/sfs/BAVM_link.php?BAVMnr=209"/>
    <hyperlink ref="P94" r:id="rId60" display="http://var.astro.cz/oejv/issues/oejv0107.pdf"/>
    <hyperlink ref="P95" r:id="rId61" display="http://var.astro.cz/oejv/issues/oejv0107.pdf"/>
    <hyperlink ref="P55" r:id="rId62" display="http://www.konkoly.hu/cgi-bin/IBVS?5898"/>
    <hyperlink ref="P96" r:id="rId63" display="http://www.bav-astro.de/sfs/BAVM_link.php?BAVMnr=212"/>
    <hyperlink ref="P56" r:id="rId64" display="http://www.konkoly.hu/cgi-bin/IBVS?5980"/>
    <hyperlink ref="P97" r:id="rId65" display="http://var.astro.cz/oejv/issues/oejv0137.pdf"/>
    <hyperlink ref="P98" r:id="rId66" display="http://var.astro.cz/oejv/issues/oejv0137.pdf"/>
    <hyperlink ref="P99" r:id="rId67" display="http://var.astro.cz/oejv/issues/oejv0137.pdf"/>
    <hyperlink ref="P57" r:id="rId68" display="http://www.bav-astro.de/sfs/BAVM_link.php?BAVMnr=214"/>
    <hyperlink ref="P58" r:id="rId69" display="http://www.bav-astro.de/sfs/BAVM_link.php?BAVMnr=214"/>
    <hyperlink ref="P59" r:id="rId70" display="http://var.astro.cz/oejv/issues/oejv0160.pdf"/>
    <hyperlink ref="P60" r:id="rId71" display="http://var.astro.cz/oejv/issues/oejv0160.pdf"/>
    <hyperlink ref="P100" r:id="rId72" display="http://www.konkoly.hu/cgi-bin/IBVS?6044"/>
    <hyperlink ref="P61" r:id="rId73" display="http://www.konkoly.hu/cgi-bin/IBVS?6018"/>
    <hyperlink ref="P62" r:id="rId74" display="http://www.bav-astro.de/sfs/BAVM_link.php?BAVMnr=220"/>
    <hyperlink ref="P63" r:id="rId75" display="http://www.bav-astro.de/sfs/BAVM_link.php?BAVMnr=220"/>
    <hyperlink ref="P64" r:id="rId76" display="http://var.astro.cz/oejv/issues/oejv0160.pdf"/>
    <hyperlink ref="P65" r:id="rId77" display="http://var.astro.cz/oejv/issues/oejv0160.pdf"/>
    <hyperlink ref="P66" r:id="rId78" display="http://var.astro.cz/oejv/issues/oejv0160.pdf"/>
    <hyperlink ref="P67" r:id="rId79" display="http://var.astro.cz/oejv/issues/oejv0160.pdf"/>
    <hyperlink ref="P68" r:id="rId80" display="http://var.astro.cz/oejv/issues/oejv0160.pdf"/>
    <hyperlink ref="P69" r:id="rId81" display="http://var.astro.cz/oejv/issues/oejv0160.pdf"/>
    <hyperlink ref="P70" r:id="rId82" display="http://www.konkoly.hu/cgi-bin/IBVS?6050"/>
    <hyperlink ref="P71" r:id="rId83" display="http://var.astro.cz/oejv/issues/oejv0160.pdf"/>
    <hyperlink ref="P101" r:id="rId84" display="http://www.konkoly.hu/cgi-bin/IBVS?6050"/>
    <hyperlink ref="P102" r:id="rId85" display="http://www.konkoly.hu/cgi-bin/IBVS?6044"/>
    <hyperlink ref="P72" r:id="rId86" display="http://www.konkoly.hu/cgi-bin/IBVS?6092"/>
    <hyperlink ref="P73" r:id="rId87" display="http://var.astro.cz/oejv/issues/oejv0160.pdf"/>
    <hyperlink ref="P74" r:id="rId88" display="http://var.astro.cz/oejv/issues/oejv0160.pdf"/>
    <hyperlink ref="P75" r:id="rId89" display="http://var.astro.cz/oejv/issues/oejv0160.pdf"/>
    <hyperlink ref="P76" r:id="rId90" display="http://var.astro.cz/oejv/issues/oejv0160.pdf"/>
    <hyperlink ref="P77" r:id="rId91" display="http://www.bav-astro.de/sfs/BAVM_link.php?BAVMnr=232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2"/>
  <sheetViews>
    <sheetView topLeftCell="A64" workbookViewId="0">
      <selection activeCell="A78" sqref="A78:D93"/>
    </sheetView>
  </sheetViews>
  <sheetFormatPr defaultRowHeight="12.75"/>
  <cols>
    <col min="1" max="1" width="18.140625" style="20" customWidth="1"/>
    <col min="2" max="2" width="4.28515625" style="28" customWidth="1"/>
    <col min="3" max="3" width="10.7109375" style="28" customWidth="1"/>
    <col min="4" max="4" width="5" style="28" customWidth="1"/>
    <col min="5" max="5" width="17.28515625" style="28" customWidth="1"/>
    <col min="6" max="6" width="4" style="155" customWidth="1"/>
    <col min="7" max="11" width="9.140625" style="28"/>
    <col min="12" max="12" width="14" style="28" customWidth="1"/>
    <col min="13" max="13" width="12" style="28" customWidth="1"/>
    <col min="14" max="14" width="14.28515625" style="28" customWidth="1"/>
    <col min="15" max="16384" width="9.140625" style="28"/>
  </cols>
  <sheetData>
    <row r="1" spans="1:14" ht="18">
      <c r="A1" s="154" t="s">
        <v>203</v>
      </c>
      <c r="F1" s="28"/>
    </row>
    <row r="2" spans="1:14">
      <c r="F2" s="28"/>
    </row>
    <row r="3" spans="1:14">
      <c r="A3" s="146" t="s">
        <v>204</v>
      </c>
      <c r="F3" s="28"/>
    </row>
    <row r="4" spans="1:14">
      <c r="F4" s="28"/>
    </row>
    <row r="5" spans="1:14">
      <c r="F5" s="28"/>
    </row>
    <row r="6" spans="1:14">
      <c r="F6" s="28"/>
    </row>
    <row r="7" spans="1:14">
      <c r="F7" s="28"/>
    </row>
    <row r="8" spans="1:14">
      <c r="F8" s="28"/>
    </row>
    <row r="9" spans="1:14">
      <c r="F9" s="28"/>
    </row>
    <row r="10" spans="1:14" ht="13.5" thickBot="1">
      <c r="F10" s="67"/>
      <c r="G10" s="67"/>
      <c r="H10" s="67"/>
      <c r="I10" s="67"/>
      <c r="J10" s="67"/>
      <c r="K10" s="67"/>
      <c r="L10" s="67"/>
      <c r="M10" s="67"/>
      <c r="N10" s="67"/>
    </row>
    <row r="11" spans="1:14">
      <c r="A11" s="20" t="str">
        <f t="shared" ref="A11:A42" si="0">L11</f>
        <v>Robb R M</v>
      </c>
      <c r="B11" s="3" t="str">
        <f t="shared" ref="B11:B42" si="1">IF(J11="s","II","I")</f>
        <v>I</v>
      </c>
      <c r="C11" s="20">
        <f t="shared" ref="C11:C42" si="2">I11</f>
        <v>47680.888299999999</v>
      </c>
      <c r="D11" s="28" t="str">
        <f t="shared" ref="D11:D42" si="3">K11</f>
        <v>pe</v>
      </c>
      <c r="E11" s="149">
        <f>VLOOKUP(C11,'Active 1'!C$21:E$935,3,FALSE)</f>
        <v>-7.5386986657950787E-3</v>
      </c>
      <c r="G11" s="28">
        <v>0</v>
      </c>
      <c r="H11" s="28">
        <v>1.03E-2</v>
      </c>
      <c r="I11" s="28">
        <v>47680.888299999999</v>
      </c>
      <c r="J11" s="28" t="s">
        <v>205</v>
      </c>
      <c r="K11" s="28" t="s">
        <v>135</v>
      </c>
      <c r="L11" s="28" t="s">
        <v>559</v>
      </c>
      <c r="N11" s="28" t="s">
        <v>560</v>
      </c>
    </row>
    <row r="12" spans="1:14">
      <c r="A12" s="20" t="str">
        <f t="shared" si="0"/>
        <v>Agerer Franz</v>
      </c>
      <c r="B12" s="3" t="str">
        <f t="shared" si="1"/>
        <v>I</v>
      </c>
      <c r="C12" s="20">
        <f t="shared" si="2"/>
        <v>48444.470200000003</v>
      </c>
      <c r="D12" s="28" t="str">
        <f t="shared" si="3"/>
        <v>B</v>
      </c>
      <c r="E12" s="149">
        <f>VLOOKUP(C12,'Active 1'!C$21:E$935,3,FALSE)</f>
        <v>2131.9975876164312</v>
      </c>
      <c r="G12" s="28">
        <v>2132</v>
      </c>
      <c r="H12" s="28">
        <v>0.01</v>
      </c>
      <c r="I12" s="28">
        <v>48444.470200000003</v>
      </c>
      <c r="J12" s="28" t="s">
        <v>205</v>
      </c>
      <c r="K12" s="28" t="s">
        <v>28</v>
      </c>
      <c r="L12" s="28" t="s">
        <v>562</v>
      </c>
      <c r="N12" s="28" t="s">
        <v>563</v>
      </c>
    </row>
    <row r="13" spans="1:14">
      <c r="A13" s="20" t="str">
        <f t="shared" si="0"/>
        <v>Agerer Franz</v>
      </c>
      <c r="B13" s="3" t="str">
        <f t="shared" si="1"/>
        <v>I</v>
      </c>
      <c r="C13" s="20">
        <f t="shared" si="2"/>
        <v>48444.470300000001</v>
      </c>
      <c r="D13" s="28" t="str">
        <f t="shared" si="3"/>
        <v>V</v>
      </c>
      <c r="E13" s="149">
        <f>VLOOKUP(C13,'Active 1'!C$21:E$935,3,FALSE)</f>
        <v>2131.9978668274853</v>
      </c>
      <c r="G13" s="28">
        <v>2132</v>
      </c>
      <c r="H13" s="28">
        <v>1.01E-2</v>
      </c>
      <c r="I13" s="28">
        <v>48444.470300000001</v>
      </c>
      <c r="J13" s="28" t="s">
        <v>205</v>
      </c>
      <c r="K13" s="28" t="s">
        <v>131</v>
      </c>
      <c r="L13" s="28" t="s">
        <v>562</v>
      </c>
      <c r="N13" s="28" t="s">
        <v>563</v>
      </c>
    </row>
    <row r="14" spans="1:14">
      <c r="A14" s="20" t="str">
        <f t="shared" si="0"/>
        <v>Agerer Franz</v>
      </c>
      <c r="B14" s="3" t="str">
        <f t="shared" si="1"/>
        <v>II</v>
      </c>
      <c r="C14" s="20">
        <f t="shared" si="2"/>
        <v>48484.403299999998</v>
      </c>
      <c r="D14" s="28" t="str">
        <f t="shared" si="3"/>
        <v>V</v>
      </c>
      <c r="E14" s="149">
        <f>VLOOKUP(C14,'Active 1'!C$21:E$935,3,FALSE)</f>
        <v>2243.4952199066174</v>
      </c>
      <c r="G14" s="28">
        <v>2243</v>
      </c>
      <c r="H14" s="28">
        <v>8.0999999999999996E-3</v>
      </c>
      <c r="I14" s="28">
        <v>48484.403299999998</v>
      </c>
      <c r="J14" s="28" t="s">
        <v>561</v>
      </c>
      <c r="K14" s="28" t="s">
        <v>131</v>
      </c>
      <c r="L14" s="28" t="s">
        <v>562</v>
      </c>
      <c r="N14" s="28" t="s">
        <v>563</v>
      </c>
    </row>
    <row r="15" spans="1:14">
      <c r="A15" s="20" t="str">
        <f t="shared" si="0"/>
        <v>Agerer Franz</v>
      </c>
      <c r="B15" s="3" t="str">
        <f t="shared" si="1"/>
        <v>II</v>
      </c>
      <c r="C15" s="20">
        <f t="shared" si="2"/>
        <v>48484.405700000003</v>
      </c>
      <c r="D15" s="28" t="str">
        <f t="shared" si="3"/>
        <v>B</v>
      </c>
      <c r="E15" s="149">
        <f>VLOOKUP(C15,'Active 1'!C$21:E$935,3,FALSE)</f>
        <v>2243.5019209721004</v>
      </c>
      <c r="G15" s="28">
        <v>2243</v>
      </c>
      <c r="H15" s="28">
        <v>1.0500000000000001E-2</v>
      </c>
      <c r="I15" s="28">
        <v>48484.405700000003</v>
      </c>
      <c r="J15" s="28" t="s">
        <v>561</v>
      </c>
      <c r="K15" s="28" t="s">
        <v>28</v>
      </c>
      <c r="L15" s="28" t="s">
        <v>562</v>
      </c>
      <c r="N15" s="28" t="s">
        <v>563</v>
      </c>
    </row>
    <row r="16" spans="1:14">
      <c r="A16" s="20" t="str">
        <f t="shared" si="0"/>
        <v>Agerer Franz</v>
      </c>
      <c r="B16" s="3" t="str">
        <f t="shared" si="1"/>
        <v>I</v>
      </c>
      <c r="C16" s="20">
        <f t="shared" si="2"/>
        <v>48524.337599999999</v>
      </c>
      <c r="D16" s="28" t="str">
        <f t="shared" si="3"/>
        <v>B</v>
      </c>
      <c r="E16" s="149">
        <f>VLOOKUP(C16,'Active 1'!C$21:E$935,3,FALSE)</f>
        <v>2354.9962027295551</v>
      </c>
      <c r="G16" s="28">
        <v>2355</v>
      </c>
      <c r="H16" s="28">
        <v>9.2999999999999992E-3</v>
      </c>
      <c r="I16" s="28">
        <v>48524.337599999999</v>
      </c>
      <c r="J16" s="28" t="s">
        <v>205</v>
      </c>
      <c r="K16" s="28" t="s">
        <v>28</v>
      </c>
      <c r="L16" s="28" t="s">
        <v>562</v>
      </c>
      <c r="N16" s="28" t="s">
        <v>563</v>
      </c>
    </row>
    <row r="17" spans="1:15">
      <c r="A17" s="20" t="str">
        <f t="shared" si="0"/>
        <v>Agerer Franz</v>
      </c>
      <c r="B17" s="3" t="str">
        <f t="shared" si="1"/>
        <v>I</v>
      </c>
      <c r="C17" s="20">
        <f t="shared" si="2"/>
        <v>48524.337800000001</v>
      </c>
      <c r="D17" s="28" t="str">
        <f t="shared" si="3"/>
        <v>V</v>
      </c>
      <c r="E17" s="149">
        <f>VLOOKUP(C17,'Active 1'!C$21:E$935,3,FALSE)</f>
        <v>2354.9967611516836</v>
      </c>
      <c r="G17" s="28">
        <v>2355</v>
      </c>
      <c r="H17" s="28">
        <v>9.4999999999999998E-3</v>
      </c>
      <c r="I17" s="28">
        <v>48524.337800000001</v>
      </c>
      <c r="J17" s="28" t="s">
        <v>205</v>
      </c>
      <c r="K17" s="28" t="s">
        <v>131</v>
      </c>
      <c r="L17" s="28" t="s">
        <v>562</v>
      </c>
      <c r="N17" s="28" t="s">
        <v>563</v>
      </c>
    </row>
    <row r="18" spans="1:15">
      <c r="A18" s="20" t="str">
        <f t="shared" si="0"/>
        <v>Agerer Franz</v>
      </c>
      <c r="B18" s="3" t="str">
        <f t="shared" si="1"/>
        <v>I</v>
      </c>
      <c r="C18" s="20">
        <f t="shared" si="2"/>
        <v>48724.542600000001</v>
      </c>
      <c r="D18" s="28" t="str">
        <f t="shared" si="3"/>
        <v>B</v>
      </c>
      <c r="E18" s="149">
        <f>VLOOKUP(C18,'Active 1'!C$21:E$935,3,FALSE)</f>
        <v>2913.9907078558749</v>
      </c>
      <c r="G18" s="28">
        <v>2914</v>
      </c>
      <c r="H18" s="28">
        <v>6.7999999999999996E-3</v>
      </c>
      <c r="I18" s="28">
        <v>48724.542600000001</v>
      </c>
      <c r="J18" s="28" t="s">
        <v>205</v>
      </c>
      <c r="K18" s="28" t="s">
        <v>28</v>
      </c>
      <c r="L18" s="28" t="s">
        <v>562</v>
      </c>
      <c r="N18" s="28" t="s">
        <v>563</v>
      </c>
    </row>
    <row r="19" spans="1:15">
      <c r="A19" s="20" t="str">
        <f t="shared" si="0"/>
        <v>Agerer Franz</v>
      </c>
      <c r="B19" s="3" t="str">
        <f t="shared" si="1"/>
        <v>I</v>
      </c>
      <c r="C19" s="20">
        <f t="shared" si="2"/>
        <v>48724.5452</v>
      </c>
      <c r="D19" s="28" t="str">
        <f t="shared" si="3"/>
        <v>V</v>
      </c>
      <c r="E19" s="149">
        <f>VLOOKUP(C19,'Active 1'!C$21:E$935,3,FALSE)</f>
        <v>2913.9979673434664</v>
      </c>
      <c r="G19" s="28">
        <v>2914</v>
      </c>
      <c r="H19" s="28">
        <v>9.4000000000000004E-3</v>
      </c>
      <c r="I19" s="28">
        <v>48724.5452</v>
      </c>
      <c r="J19" s="28" t="s">
        <v>205</v>
      </c>
      <c r="K19" s="28" t="s">
        <v>131</v>
      </c>
      <c r="L19" s="28" t="s">
        <v>562</v>
      </c>
      <c r="N19" s="28" t="s">
        <v>563</v>
      </c>
    </row>
    <row r="20" spans="1:15">
      <c r="A20" s="20" t="str">
        <f t="shared" si="0"/>
        <v>Agerer Franz</v>
      </c>
      <c r="B20" s="3" t="str">
        <f t="shared" si="1"/>
        <v>I</v>
      </c>
      <c r="C20" s="20">
        <f t="shared" si="2"/>
        <v>48839.508999999998</v>
      </c>
      <c r="D20" s="28" t="str">
        <f t="shared" si="3"/>
        <v>V</v>
      </c>
      <c r="E20" s="149">
        <f>VLOOKUP(C20,'Active 1'!C$21:E$935,3,FALSE)</f>
        <v>3234.9896133485081</v>
      </c>
      <c r="G20" s="28">
        <v>3235</v>
      </c>
      <c r="H20" s="28">
        <v>6.0000000000000001E-3</v>
      </c>
      <c r="I20" s="28">
        <v>48839.508999999998</v>
      </c>
      <c r="J20" s="28" t="s">
        <v>205</v>
      </c>
      <c r="K20" s="28" t="s">
        <v>131</v>
      </c>
      <c r="L20" s="28" t="s">
        <v>562</v>
      </c>
      <c r="N20" s="28" t="s">
        <v>564</v>
      </c>
    </row>
    <row r="21" spans="1:15">
      <c r="A21" s="20" t="str">
        <f t="shared" si="0"/>
        <v>Agerer Franz</v>
      </c>
      <c r="B21" s="3" t="str">
        <f t="shared" si="1"/>
        <v>I</v>
      </c>
      <c r="C21" s="20">
        <f t="shared" si="2"/>
        <v>48839.514000000003</v>
      </c>
      <c r="D21" s="28" t="str">
        <f t="shared" si="3"/>
        <v>B</v>
      </c>
      <c r="E21" s="149">
        <f>VLOOKUP(C21,'Active 1'!C$21:E$935,3,FALSE)</f>
        <v>3235.0035739015825</v>
      </c>
      <c r="G21" s="28">
        <v>3235</v>
      </c>
      <c r="H21" s="28">
        <v>1.0999999999999999E-2</v>
      </c>
      <c r="I21" s="28">
        <v>48839.514000000003</v>
      </c>
      <c r="J21" s="28" t="s">
        <v>205</v>
      </c>
      <c r="K21" s="28" t="s">
        <v>28</v>
      </c>
      <c r="L21" s="28" t="s">
        <v>562</v>
      </c>
      <c r="N21" s="28" t="s">
        <v>564</v>
      </c>
    </row>
    <row r="22" spans="1:15">
      <c r="A22" s="20" t="str">
        <f t="shared" si="0"/>
        <v>Agerer Franz</v>
      </c>
      <c r="B22" s="3" t="str">
        <f t="shared" si="1"/>
        <v>I</v>
      </c>
      <c r="C22" s="20">
        <f t="shared" si="2"/>
        <v>49545.419000000002</v>
      </c>
      <c r="D22" s="28" t="str">
        <f t="shared" si="3"/>
        <v>B</v>
      </c>
      <c r="E22" s="149">
        <f>VLOOKUP(C22,'Active 1'!C$21:E$935,3,FALSE)</f>
        <v>5205.9684156447493</v>
      </c>
      <c r="G22" s="28">
        <v>5206</v>
      </c>
      <c r="H22" s="28">
        <v>-3.5000000000000001E-3</v>
      </c>
      <c r="I22" s="28">
        <v>49545.419000000002</v>
      </c>
      <c r="J22" s="28" t="s">
        <v>205</v>
      </c>
      <c r="K22" s="28" t="s">
        <v>28</v>
      </c>
      <c r="L22" s="28" t="s">
        <v>562</v>
      </c>
      <c r="N22" s="28" t="s">
        <v>565</v>
      </c>
    </row>
    <row r="23" spans="1:15">
      <c r="A23" s="20" t="str">
        <f t="shared" si="0"/>
        <v>Agerer Franz</v>
      </c>
      <c r="B23" s="3" t="str">
        <f t="shared" si="1"/>
        <v>I</v>
      </c>
      <c r="C23" s="20">
        <f t="shared" si="2"/>
        <v>49545.42</v>
      </c>
      <c r="D23" s="28" t="str">
        <f t="shared" si="3"/>
        <v>V</v>
      </c>
      <c r="E23" s="149" t="e">
        <f>VLOOKUP(C23,'Active 1'!C$21:E$935,3,FALSE)</f>
        <v>#N/A</v>
      </c>
      <c r="G23" s="28">
        <v>5206</v>
      </c>
      <c r="H23" s="28">
        <v>-2.5000000000000001E-3</v>
      </c>
      <c r="I23" s="28">
        <v>49545.42</v>
      </c>
      <c r="J23" s="28" t="s">
        <v>205</v>
      </c>
      <c r="K23" s="28" t="s">
        <v>131</v>
      </c>
      <c r="L23" s="28" t="s">
        <v>562</v>
      </c>
      <c r="N23" s="28" t="s">
        <v>565</v>
      </c>
    </row>
    <row r="24" spans="1:15">
      <c r="A24" s="20" t="str">
        <f t="shared" si="0"/>
        <v>Diethelm Roger</v>
      </c>
      <c r="B24" s="3" t="str">
        <f t="shared" si="1"/>
        <v>II</v>
      </c>
      <c r="C24" s="20">
        <f t="shared" si="2"/>
        <v>52041.546999999999</v>
      </c>
      <c r="D24" s="28" t="str">
        <f t="shared" si="3"/>
        <v>ccd</v>
      </c>
      <c r="E24" s="149">
        <f>VLOOKUP(C24,'Active 1'!C$21:E$935,3,FALSE)</f>
        <v>12175.433893989131</v>
      </c>
      <c r="G24" s="28">
        <v>12175</v>
      </c>
      <c r="H24" s="28">
        <v>-2.3800000000000002E-2</v>
      </c>
      <c r="I24" s="28">
        <v>52041.546999999999</v>
      </c>
      <c r="J24" s="28" t="s">
        <v>561</v>
      </c>
      <c r="K24" s="28" t="s">
        <v>566</v>
      </c>
      <c r="L24" s="28" t="s">
        <v>571</v>
      </c>
      <c r="N24" s="28" t="s">
        <v>572</v>
      </c>
    </row>
    <row r="25" spans="1:15">
      <c r="A25" s="20" t="str">
        <f t="shared" si="0"/>
        <v>Jungbluth H</v>
      </c>
      <c r="B25" s="3" t="str">
        <f t="shared" si="1"/>
        <v>I</v>
      </c>
      <c r="C25" s="20">
        <f t="shared" si="2"/>
        <v>54673.441200000001</v>
      </c>
      <c r="D25" s="28" t="str">
        <f t="shared" si="3"/>
        <v>ccd</v>
      </c>
      <c r="E25" s="149">
        <f>VLOOKUP(C25,'Active 1'!C$21:E$935,3,FALSE)</f>
        <v>19523.973620138928</v>
      </c>
      <c r="G25" s="28">
        <v>19524</v>
      </c>
      <c r="H25" s="28">
        <v>-1.6E-2</v>
      </c>
      <c r="I25" s="28">
        <v>54673.441200000001</v>
      </c>
      <c r="J25" s="28" t="s">
        <v>205</v>
      </c>
      <c r="K25" s="28" t="s">
        <v>566</v>
      </c>
      <c r="L25" s="28" t="s">
        <v>599</v>
      </c>
      <c r="N25" s="28" t="s">
        <v>600</v>
      </c>
    </row>
    <row r="26" spans="1:15">
      <c r="A26" s="20" t="str">
        <f t="shared" si="0"/>
        <v>Frank Peter</v>
      </c>
      <c r="B26" s="3" t="str">
        <f t="shared" si="1"/>
        <v>I</v>
      </c>
      <c r="C26" s="20">
        <f t="shared" si="2"/>
        <v>55049.4928</v>
      </c>
      <c r="D26" s="28" t="str">
        <f t="shared" si="3"/>
        <v xml:space="preserve"> -Ir</v>
      </c>
      <c r="E26" s="149">
        <f>VLOOKUP(C26,'Active 1'!C$21:E$935,3,FALSE)</f>
        <v>20573.951283254028</v>
      </c>
      <c r="G26" s="28">
        <v>20574</v>
      </c>
      <c r="H26" s="28">
        <v>-2.5000000000000001E-2</v>
      </c>
      <c r="I26" s="28">
        <v>55049.4928</v>
      </c>
      <c r="J26" s="28" t="s">
        <v>205</v>
      </c>
      <c r="K26" s="28" t="s">
        <v>607</v>
      </c>
      <c r="L26" s="28" t="s">
        <v>608</v>
      </c>
      <c r="N26" s="28" t="s">
        <v>609</v>
      </c>
    </row>
    <row r="27" spans="1:15">
      <c r="A27" s="20" t="str">
        <f t="shared" si="0"/>
        <v>Parimucha S</v>
      </c>
      <c r="B27" s="3" t="str">
        <f t="shared" si="1"/>
        <v>I</v>
      </c>
      <c r="C27" s="20">
        <f t="shared" si="2"/>
        <v>55655.504699999998</v>
      </c>
      <c r="D27" s="28" t="str">
        <f t="shared" si="3"/>
        <v>V</v>
      </c>
      <c r="E27" s="149">
        <f>VLOOKUP(C27,'Active 1'!C$21:E$935,3,FALSE)</f>
        <v>22266.003540396239</v>
      </c>
      <c r="G27" s="28">
        <v>22266</v>
      </c>
      <c r="H27" s="28">
        <v>-8.0000000000000002E-3</v>
      </c>
      <c r="I27" s="28">
        <v>55655.504699999998</v>
      </c>
      <c r="J27" s="28" t="s">
        <v>205</v>
      </c>
      <c r="K27" s="28" t="s">
        <v>131</v>
      </c>
      <c r="L27" s="28" t="s">
        <v>588</v>
      </c>
      <c r="N27" s="28" t="s">
        <v>613</v>
      </c>
    </row>
    <row r="28" spans="1:15">
      <c r="A28" s="20" t="str">
        <f t="shared" si="0"/>
        <v>Nelson Robert</v>
      </c>
      <c r="B28" s="3" t="str">
        <f t="shared" si="1"/>
        <v>II</v>
      </c>
      <c r="C28" s="20">
        <f t="shared" si="2"/>
        <v>56023.872000000003</v>
      </c>
      <c r="D28" s="28" t="str">
        <f t="shared" si="3"/>
        <v>ccd</v>
      </c>
      <c r="E28" s="149" t="e">
        <f>VLOOKUP(C28,'Active 1'!C$21:E$935,3,FALSE)</f>
        <v>#N/A</v>
      </c>
      <c r="G28" s="28">
        <v>23294</v>
      </c>
      <c r="H28" s="28">
        <v>-2E-3</v>
      </c>
      <c r="I28" s="28">
        <v>56023.872000000003</v>
      </c>
      <c r="J28" s="28" t="s">
        <v>561</v>
      </c>
      <c r="K28" s="28" t="s">
        <v>566</v>
      </c>
      <c r="L28" s="28" t="s">
        <v>601</v>
      </c>
      <c r="N28" s="28" t="s">
        <v>616</v>
      </c>
    </row>
    <row r="29" spans="1:15">
      <c r="A29" s="20" t="str">
        <f t="shared" si="0"/>
        <v>Parimucha S</v>
      </c>
      <c r="B29" s="3" t="str">
        <f t="shared" si="1"/>
        <v>I</v>
      </c>
      <c r="C29" s="20">
        <f t="shared" si="2"/>
        <v>56177.339599999999</v>
      </c>
      <c r="D29" s="28" t="str">
        <f t="shared" si="3"/>
        <v>R</v>
      </c>
      <c r="E29" s="149">
        <f>VLOOKUP(C29,'Active 1'!C$21:E$935,3,FALSE)</f>
        <v>23723.024302530757</v>
      </c>
      <c r="G29" s="28">
        <v>23723</v>
      </c>
      <c r="H29" s="28">
        <v>-2E-3</v>
      </c>
      <c r="I29" s="28">
        <v>56177.339599999999</v>
      </c>
      <c r="J29" s="28" t="s">
        <v>205</v>
      </c>
      <c r="K29" s="28" t="s">
        <v>111</v>
      </c>
      <c r="L29" s="28" t="s">
        <v>588</v>
      </c>
      <c r="N29" s="28" t="s">
        <v>617</v>
      </c>
    </row>
    <row r="30" spans="1:15">
      <c r="A30" s="20" t="str">
        <f t="shared" si="0"/>
        <v>Smelcer Ladislav</v>
      </c>
      <c r="B30" s="3" t="str">
        <f t="shared" si="1"/>
        <v>I</v>
      </c>
      <c r="C30" s="20">
        <f t="shared" si="2"/>
        <v>54947.428899999999</v>
      </c>
      <c r="D30" s="28" t="str">
        <f t="shared" si="3"/>
        <v>I</v>
      </c>
      <c r="E30" s="149" t="e">
        <f>VLOOKUP(C30,'Active 1'!C$21:E$935,3,FALSE)</f>
        <v>#N/A</v>
      </c>
      <c r="G30" s="28">
        <v>20289</v>
      </c>
      <c r="H30" s="28">
        <v>-1.5299999999999999E-2</v>
      </c>
      <c r="I30" s="28">
        <v>54947.428899999999</v>
      </c>
      <c r="J30" s="28" t="s">
        <v>205</v>
      </c>
      <c r="K30" s="28" t="s">
        <v>46</v>
      </c>
      <c r="L30" s="28" t="s">
        <v>620</v>
      </c>
      <c r="M30" s="28" t="s">
        <v>621</v>
      </c>
    </row>
    <row r="31" spans="1:15">
      <c r="A31" s="20" t="str">
        <f t="shared" si="0"/>
        <v>Smelcer Ladislav</v>
      </c>
      <c r="B31" s="3" t="str">
        <f t="shared" si="1"/>
        <v>I</v>
      </c>
      <c r="C31" s="20">
        <f t="shared" si="2"/>
        <v>54947.432399999998</v>
      </c>
      <c r="D31" s="28" t="str">
        <f t="shared" si="3"/>
        <v>R</v>
      </c>
      <c r="E31" s="149" t="e">
        <f>VLOOKUP(C31,'Active 1'!C$21:E$935,3,FALSE)</f>
        <v>#N/A</v>
      </c>
      <c r="G31" s="28">
        <v>20289</v>
      </c>
      <c r="H31" s="28">
        <v>-1.18E-2</v>
      </c>
      <c r="I31" s="28">
        <v>54947.432399999998</v>
      </c>
      <c r="J31" s="28" t="s">
        <v>205</v>
      </c>
      <c r="K31" s="28" t="s">
        <v>111</v>
      </c>
      <c r="L31" s="28" t="s">
        <v>620</v>
      </c>
      <c r="M31" s="28" t="s">
        <v>621</v>
      </c>
    </row>
    <row r="32" spans="1:15">
      <c r="A32" s="20" t="str">
        <f t="shared" si="0"/>
        <v>Lehky M</v>
      </c>
      <c r="B32" s="3" t="str">
        <f t="shared" si="1"/>
        <v>I</v>
      </c>
      <c r="C32" s="20">
        <f t="shared" si="2"/>
        <v>55279.44</v>
      </c>
      <c r="D32" s="28" t="str">
        <f t="shared" si="3"/>
        <v>R</v>
      </c>
      <c r="E32" s="149" t="e">
        <f>VLOOKUP(C32,'Active 1'!C$21:E$935,3,FALSE)</f>
        <v>#N/A</v>
      </c>
      <c r="G32" s="28">
        <v>21216</v>
      </c>
      <c r="H32" s="28">
        <v>-1.2E-2</v>
      </c>
      <c r="I32" s="28">
        <v>55279.44</v>
      </c>
      <c r="J32" s="28" t="s">
        <v>205</v>
      </c>
      <c r="K32" s="28" t="s">
        <v>111</v>
      </c>
      <c r="L32" s="28" t="s">
        <v>622</v>
      </c>
      <c r="O32" s="28" t="s">
        <v>623</v>
      </c>
    </row>
    <row r="33" spans="1:14">
      <c r="A33" s="20" t="str">
        <f t="shared" si="0"/>
        <v>Smelcer L</v>
      </c>
      <c r="B33" s="3" t="str">
        <f t="shared" si="1"/>
        <v>II</v>
      </c>
      <c r="C33" s="20">
        <f t="shared" si="2"/>
        <v>55306.483899999999</v>
      </c>
      <c r="D33" s="28" t="str">
        <f t="shared" si="3"/>
        <v>R</v>
      </c>
      <c r="E33" s="149" t="e">
        <f>VLOOKUP(C33,'Active 1'!C$21:E$935,3,FALSE)</f>
        <v>#N/A</v>
      </c>
      <c r="G33" s="28">
        <v>21291</v>
      </c>
      <c r="H33" s="28">
        <v>-9.5999999999999992E-3</v>
      </c>
      <c r="I33" s="28">
        <v>55306.483899999999</v>
      </c>
      <c r="J33" s="28" t="s">
        <v>561</v>
      </c>
      <c r="K33" s="28" t="s">
        <v>111</v>
      </c>
      <c r="L33" s="28" t="s">
        <v>624</v>
      </c>
      <c r="N33" s="28" t="s">
        <v>625</v>
      </c>
    </row>
    <row r="34" spans="1:14">
      <c r="A34" s="20" t="str">
        <f t="shared" si="0"/>
        <v>Smelcer L</v>
      </c>
      <c r="B34" s="3" t="str">
        <f t="shared" si="1"/>
        <v>II</v>
      </c>
      <c r="C34" s="20">
        <f t="shared" si="2"/>
        <v>55306.484799999998</v>
      </c>
      <c r="D34" s="28" t="str">
        <f t="shared" si="3"/>
        <v>I</v>
      </c>
      <c r="E34" s="149" t="e">
        <f>VLOOKUP(C34,'Active 1'!C$21:E$935,3,FALSE)</f>
        <v>#N/A</v>
      </c>
      <c r="G34" s="28">
        <v>21291</v>
      </c>
      <c r="H34" s="28">
        <v>-8.6999999999999994E-3</v>
      </c>
      <c r="I34" s="28">
        <v>55306.484799999998</v>
      </c>
      <c r="J34" s="28" t="s">
        <v>561</v>
      </c>
      <c r="K34" s="28" t="s">
        <v>46</v>
      </c>
      <c r="L34" s="28" t="s">
        <v>624</v>
      </c>
      <c r="N34" s="28" t="s">
        <v>625</v>
      </c>
    </row>
    <row r="35" spans="1:14">
      <c r="A35" s="20" t="str">
        <f t="shared" si="0"/>
        <v>Robb R M</v>
      </c>
      <c r="B35" s="3" t="str">
        <f t="shared" si="1"/>
        <v>II</v>
      </c>
      <c r="C35" s="20">
        <f t="shared" si="2"/>
        <v>47681.7883</v>
      </c>
      <c r="D35" s="28" t="str">
        <f t="shared" si="3"/>
        <v>pe</v>
      </c>
      <c r="E35" s="149">
        <f>VLOOKUP(C35,'Active 1'!C$21:E$935,3,FALSE)</f>
        <v>2.5053608523668816</v>
      </c>
      <c r="G35" s="28">
        <v>2</v>
      </c>
      <c r="H35" s="28">
        <v>1.4E-2</v>
      </c>
      <c r="I35" s="28">
        <v>47681.7883</v>
      </c>
      <c r="J35" s="28" t="s">
        <v>561</v>
      </c>
      <c r="K35" s="28" t="s">
        <v>135</v>
      </c>
      <c r="L35" s="28" t="s">
        <v>559</v>
      </c>
      <c r="N35" s="28" t="s">
        <v>560</v>
      </c>
    </row>
    <row r="36" spans="1:14">
      <c r="A36" s="20" t="str">
        <f t="shared" si="0"/>
        <v>Robb R M</v>
      </c>
      <c r="B36" s="3" t="str">
        <f t="shared" si="1"/>
        <v>II</v>
      </c>
      <c r="C36" s="20">
        <f t="shared" si="2"/>
        <v>47682.860699999997</v>
      </c>
      <c r="D36" s="28" t="str">
        <f t="shared" si="3"/>
        <v>pe</v>
      </c>
      <c r="E36" s="149">
        <f>VLOOKUP(C36,'Active 1'!C$21:E$935,3,FALSE)</f>
        <v>5.499620272940513</v>
      </c>
      <c r="G36" s="28">
        <v>5</v>
      </c>
      <c r="H36" s="28">
        <v>1.1900000000000001E-2</v>
      </c>
      <c r="I36" s="28">
        <v>47682.860699999997</v>
      </c>
      <c r="J36" s="28" t="s">
        <v>561</v>
      </c>
      <c r="K36" s="28" t="s">
        <v>135</v>
      </c>
      <c r="L36" s="28" t="s">
        <v>559</v>
      </c>
      <c r="N36" s="28" t="s">
        <v>560</v>
      </c>
    </row>
    <row r="37" spans="1:14">
      <c r="A37" s="20" t="str">
        <f t="shared" si="0"/>
        <v>Robb R M</v>
      </c>
      <c r="B37" s="3" t="str">
        <f t="shared" si="1"/>
        <v>I</v>
      </c>
      <c r="C37" s="20">
        <f t="shared" si="2"/>
        <v>47684.828300000001</v>
      </c>
      <c r="D37" s="28" t="str">
        <f t="shared" si="3"/>
        <v>pe</v>
      </c>
      <c r="E37" s="149">
        <f>VLOOKUP(C37,'Active 1'!C$21:E$935,3,FALSE)</f>
        <v>10.993377113621523</v>
      </c>
      <c r="G37" s="28">
        <v>11</v>
      </c>
      <c r="H37" s="28">
        <v>1.06E-2</v>
      </c>
      <c r="I37" s="28">
        <v>47684.828300000001</v>
      </c>
      <c r="J37" s="28" t="s">
        <v>205</v>
      </c>
      <c r="K37" s="28" t="s">
        <v>135</v>
      </c>
      <c r="L37" s="28" t="s">
        <v>559</v>
      </c>
      <c r="N37" s="28" t="s">
        <v>560</v>
      </c>
    </row>
    <row r="38" spans="1:14">
      <c r="A38" s="20" t="str">
        <f t="shared" si="0"/>
        <v>Robb R M</v>
      </c>
      <c r="B38" s="3" t="str">
        <f t="shared" si="1"/>
        <v>II</v>
      </c>
      <c r="C38" s="20">
        <f t="shared" si="2"/>
        <v>47687.875099999997</v>
      </c>
      <c r="D38" s="28" t="str">
        <f t="shared" si="3"/>
        <v>pe</v>
      </c>
      <c r="E38" s="149">
        <f>VLOOKUP(C38,'Active 1'!C$21:E$935,3,FALSE)</f>
        <v>19.500379727027109</v>
      </c>
      <c r="G38" s="28">
        <v>19</v>
      </c>
      <c r="H38" s="28">
        <v>1.2200000000000001E-2</v>
      </c>
      <c r="I38" s="28">
        <v>47687.875099999997</v>
      </c>
      <c r="J38" s="28" t="s">
        <v>561</v>
      </c>
      <c r="K38" s="28" t="s">
        <v>135</v>
      </c>
      <c r="L38" s="28" t="s">
        <v>559</v>
      </c>
      <c r="N38" s="28" t="s">
        <v>560</v>
      </c>
    </row>
    <row r="39" spans="1:14">
      <c r="A39" s="20" t="str">
        <f t="shared" si="0"/>
        <v>Robb R M</v>
      </c>
      <c r="B39" s="3" t="str">
        <f t="shared" si="1"/>
        <v>I</v>
      </c>
      <c r="C39" s="20">
        <f t="shared" si="2"/>
        <v>47689.844799999999</v>
      </c>
      <c r="D39" s="28" t="str">
        <f t="shared" si="3"/>
        <v>pe</v>
      </c>
      <c r="E39" s="149">
        <f>VLOOKUP(C39,'Active 1'!C$21:E$935,3,FALSE)</f>
        <v>24.999999999987939</v>
      </c>
      <c r="G39" s="28">
        <v>25</v>
      </c>
      <c r="H39" s="28">
        <v>1.2999999999999999E-2</v>
      </c>
      <c r="I39" s="28">
        <v>47689.844799999999</v>
      </c>
      <c r="J39" s="28" t="s">
        <v>205</v>
      </c>
      <c r="K39" s="28" t="s">
        <v>135</v>
      </c>
      <c r="L39" s="28" t="s">
        <v>559</v>
      </c>
      <c r="N39" s="28" t="s">
        <v>560</v>
      </c>
    </row>
    <row r="40" spans="1:14">
      <c r="A40" s="20" t="str">
        <f t="shared" si="0"/>
        <v>Agerer Franz</v>
      </c>
      <c r="B40" s="3" t="str">
        <f t="shared" si="1"/>
        <v>I</v>
      </c>
      <c r="C40" s="20">
        <f t="shared" si="2"/>
        <v>50585.481599999999</v>
      </c>
      <c r="D40" s="28" t="str">
        <f t="shared" si="3"/>
        <v>ccd</v>
      </c>
      <c r="E40" s="149">
        <f>VLOOKUP(C40,'Active 1'!C$21:E$935,3,FALSE)</f>
        <v>8109.9382385132449</v>
      </c>
      <c r="G40" s="28">
        <v>8110</v>
      </c>
      <c r="H40" s="28">
        <v>-1.72E-2</v>
      </c>
      <c r="I40" s="28">
        <v>50585.481599999999</v>
      </c>
      <c r="J40" s="28" t="s">
        <v>205</v>
      </c>
      <c r="K40" s="28" t="s">
        <v>566</v>
      </c>
      <c r="L40" s="28" t="s">
        <v>562</v>
      </c>
      <c r="N40" s="28" t="s">
        <v>567</v>
      </c>
    </row>
    <row r="41" spans="1:14">
      <c r="A41" s="20" t="str">
        <f t="shared" si="0"/>
        <v>Agerer Franz</v>
      </c>
      <c r="B41" s="3" t="str">
        <f t="shared" si="1"/>
        <v>II</v>
      </c>
      <c r="C41" s="20">
        <f t="shared" si="2"/>
        <v>51294.440999999999</v>
      </c>
      <c r="D41" s="28" t="str">
        <f t="shared" si="3"/>
        <v>BV</v>
      </c>
      <c r="E41" s="149">
        <f>VLOOKUP(C41,'Active 1'!C$21:E$935,3,FALSE)</f>
        <v>10089.431302910483</v>
      </c>
      <c r="G41" s="28">
        <v>10089</v>
      </c>
      <c r="H41" s="28">
        <v>-2.2599999999999999E-2</v>
      </c>
      <c r="I41" s="28">
        <v>51294.440999999999</v>
      </c>
      <c r="J41" s="28" t="s">
        <v>561</v>
      </c>
      <c r="K41" s="28" t="s">
        <v>568</v>
      </c>
      <c r="L41" s="28" t="s">
        <v>562</v>
      </c>
      <c r="N41" s="28" t="s">
        <v>569</v>
      </c>
    </row>
    <row r="42" spans="1:14">
      <c r="A42" s="20" t="str">
        <f t="shared" si="0"/>
        <v>Agerer Franz</v>
      </c>
      <c r="B42" s="3" t="str">
        <f t="shared" si="1"/>
        <v>II</v>
      </c>
      <c r="C42" s="20">
        <f t="shared" si="2"/>
        <v>51679.455300000001</v>
      </c>
      <c r="D42" s="28" t="str">
        <f t="shared" si="3"/>
        <v>BV</v>
      </c>
      <c r="E42" s="149">
        <f>VLOOKUP(C42,'Active 1'!C$21:E$935,3,FALSE)</f>
        <v>11164.433815810042</v>
      </c>
      <c r="G42" s="28">
        <v>11164</v>
      </c>
      <c r="H42" s="28">
        <v>-2.2800000000000001E-2</v>
      </c>
      <c r="I42" s="28">
        <v>51679.455300000001</v>
      </c>
      <c r="J42" s="28" t="s">
        <v>561</v>
      </c>
      <c r="K42" s="28" t="s">
        <v>568</v>
      </c>
      <c r="L42" s="28" t="s">
        <v>562</v>
      </c>
      <c r="N42" s="28" t="s">
        <v>570</v>
      </c>
    </row>
    <row r="43" spans="1:14">
      <c r="A43" s="20" t="str">
        <f t="shared" ref="A43:A74" si="4">L43</f>
        <v>Dvorak S W</v>
      </c>
      <c r="B43" s="3" t="str">
        <f t="shared" ref="B43:B74" si="5">IF(J43="s","II","I")</f>
        <v>II</v>
      </c>
      <c r="C43" s="20">
        <f t="shared" ref="C43:C74" si="6">I43</f>
        <v>53118.864000000001</v>
      </c>
      <c r="D43" s="28" t="str">
        <f t="shared" ref="D43:D74" si="7">K43</f>
        <v>V</v>
      </c>
      <c r="E43" s="149">
        <f>VLOOKUP(C43,'Active 1'!C$21:E$935,3,FALSE)</f>
        <v>15183.422122450796</v>
      </c>
      <c r="G43" s="28">
        <v>15183</v>
      </c>
      <c r="H43" s="28">
        <v>-3.1E-2</v>
      </c>
      <c r="I43" s="28">
        <v>53118.864000000001</v>
      </c>
      <c r="J43" s="28" t="s">
        <v>561</v>
      </c>
      <c r="K43" s="28" t="s">
        <v>131</v>
      </c>
      <c r="L43" s="28" t="s">
        <v>573</v>
      </c>
      <c r="N43" s="28" t="s">
        <v>574</v>
      </c>
    </row>
    <row r="44" spans="1:14">
      <c r="A44" s="20" t="str">
        <f t="shared" si="4"/>
        <v>Agerer Franz</v>
      </c>
      <c r="B44" s="3" t="str">
        <f t="shared" si="5"/>
        <v>II</v>
      </c>
      <c r="C44" s="20">
        <f t="shared" si="6"/>
        <v>53137.497600000002</v>
      </c>
      <c r="D44" s="28" t="str">
        <f t="shared" si="7"/>
        <v>ccd</v>
      </c>
      <c r="E44" s="149">
        <f>VLOOKUP(C44,'Active 1'!C$21:E$935,3,FALSE)</f>
        <v>15235.449194755296</v>
      </c>
      <c r="G44" s="28">
        <v>15235</v>
      </c>
      <c r="H44" s="28">
        <v>-2.1399999999999999E-2</v>
      </c>
      <c r="I44" s="28">
        <v>53137.497600000002</v>
      </c>
      <c r="J44" s="28" t="s">
        <v>561</v>
      </c>
      <c r="K44" s="28" t="s">
        <v>566</v>
      </c>
      <c r="L44" s="28" t="s">
        <v>562</v>
      </c>
      <c r="N44" s="28" t="s">
        <v>575</v>
      </c>
    </row>
    <row r="45" spans="1:14">
      <c r="A45" s="20" t="str">
        <f t="shared" si="4"/>
        <v>Pribulla Theodor</v>
      </c>
      <c r="B45" s="3" t="str">
        <f t="shared" si="5"/>
        <v>I</v>
      </c>
      <c r="C45" s="20">
        <f t="shared" si="6"/>
        <v>53462.516000000003</v>
      </c>
      <c r="D45" s="28" t="str">
        <f t="shared" si="7"/>
        <v>VRI</v>
      </c>
      <c r="E45" s="149">
        <f>VLOOKUP(C45,'Active 1'!C$21:E$935,3,FALSE)</f>
        <v>16142.936518573119</v>
      </c>
      <c r="G45" s="28">
        <v>16143</v>
      </c>
      <c r="H45" s="28">
        <v>-2.5899999999999999E-2</v>
      </c>
      <c r="I45" s="28">
        <v>53462.516000000003</v>
      </c>
      <c r="J45" s="28" t="s">
        <v>205</v>
      </c>
      <c r="K45" s="28" t="s">
        <v>576</v>
      </c>
      <c r="L45" s="28" t="s">
        <v>577</v>
      </c>
      <c r="M45" s="28" t="s">
        <v>578</v>
      </c>
    </row>
    <row r="46" spans="1:14">
      <c r="A46" s="20" t="str">
        <f t="shared" si="4"/>
        <v>Sobotka Petr</v>
      </c>
      <c r="B46" s="3" t="str">
        <f t="shared" si="5"/>
        <v>I</v>
      </c>
      <c r="C46" s="20">
        <f t="shared" si="6"/>
        <v>53573.903200000001</v>
      </c>
      <c r="D46" s="28" t="str">
        <f t="shared" si="7"/>
        <v>V</v>
      </c>
      <c r="E46" s="149">
        <f>VLOOKUP(C46,'Active 1'!C$21:E$935,3,FALSE)</f>
        <v>16453.941901762373</v>
      </c>
      <c r="G46" s="28">
        <v>16454</v>
      </c>
      <c r="H46" s="28">
        <v>-2.4299999999999999E-2</v>
      </c>
      <c r="I46" s="28">
        <v>53573.903200000001</v>
      </c>
      <c r="J46" s="28" t="s">
        <v>205</v>
      </c>
      <c r="K46" s="28" t="s">
        <v>131</v>
      </c>
      <c r="L46" s="28" t="s">
        <v>579</v>
      </c>
      <c r="N46" s="28" t="s">
        <v>580</v>
      </c>
    </row>
    <row r="47" spans="1:14">
      <c r="A47" s="20" t="str">
        <f t="shared" si="4"/>
        <v>Dvorak S W</v>
      </c>
      <c r="B47" s="3" t="str">
        <f t="shared" si="5"/>
        <v>II</v>
      </c>
      <c r="C47" s="20">
        <f t="shared" si="6"/>
        <v>53629.599300000002</v>
      </c>
      <c r="D47" s="28" t="str">
        <f t="shared" si="7"/>
        <v>ccd</v>
      </c>
      <c r="E47" s="149">
        <f>VLOOKUP(C47,'Active 1'!C$21:E$935,3,FALSE)</f>
        <v>16609.451573633534</v>
      </c>
      <c r="G47" s="28">
        <v>16609</v>
      </c>
      <c r="H47" s="28">
        <v>-2.1899999999999999E-2</v>
      </c>
      <c r="I47" s="28">
        <v>53629.599300000002</v>
      </c>
      <c r="J47" s="28" t="s">
        <v>561</v>
      </c>
      <c r="K47" s="28" t="s">
        <v>566</v>
      </c>
      <c r="L47" s="28" t="s">
        <v>573</v>
      </c>
      <c r="N47" s="28" t="s">
        <v>581</v>
      </c>
    </row>
    <row r="48" spans="1:14">
      <c r="A48" s="20" t="str">
        <f t="shared" si="4"/>
        <v>Agerer Franz</v>
      </c>
      <c r="B48" s="3" t="str">
        <f t="shared" si="5"/>
        <v>I</v>
      </c>
      <c r="C48" s="20">
        <f t="shared" si="6"/>
        <v>53860.422700000003</v>
      </c>
      <c r="D48" s="28" t="e">
        <f t="shared" si="7"/>
        <v>#NAME?</v>
      </c>
      <c r="E48" s="149">
        <f>VLOOKUP(C48,'Active 1'!C$21:E$935,3,FALSE)</f>
        <v>17253.936038330092</v>
      </c>
      <c r="G48" s="28">
        <v>17254</v>
      </c>
      <c r="H48" s="28">
        <v>-2.7199999999999998E-2</v>
      </c>
      <c r="I48" s="28">
        <v>53860.422700000003</v>
      </c>
      <c r="J48" s="28" t="s">
        <v>205</v>
      </c>
      <c r="K48" s="28" t="e">
        <f>-Ir</f>
        <v>#NAME?</v>
      </c>
      <c r="L48" s="28" t="s">
        <v>562</v>
      </c>
      <c r="N48" s="28" t="s">
        <v>582</v>
      </c>
    </row>
    <row r="49" spans="1:14">
      <c r="A49" s="20" t="str">
        <f t="shared" si="4"/>
        <v>Jungbluth Helmut</v>
      </c>
      <c r="B49" s="3" t="str">
        <f t="shared" si="5"/>
        <v>I</v>
      </c>
      <c r="C49" s="20">
        <f t="shared" si="6"/>
        <v>53933.492100000003</v>
      </c>
      <c r="D49" s="28" t="str">
        <f t="shared" si="7"/>
        <v>ccd</v>
      </c>
      <c r="E49" s="149">
        <f>VLOOKUP(C49,'Active 1'!C$21:E$935,3,FALSE)</f>
        <v>17457.953885501127</v>
      </c>
      <c r="G49" s="28">
        <v>17458</v>
      </c>
      <c r="H49" s="28">
        <v>-2.1000000000000001E-2</v>
      </c>
      <c r="I49" s="28">
        <v>53933.492100000003</v>
      </c>
      <c r="J49" s="28" t="s">
        <v>205</v>
      </c>
      <c r="K49" s="28" t="s">
        <v>566</v>
      </c>
      <c r="L49" s="28" t="s">
        <v>583</v>
      </c>
      <c r="M49" s="28" t="s">
        <v>582</v>
      </c>
    </row>
    <row r="50" spans="1:14">
      <c r="A50" s="20" t="str">
        <f t="shared" si="4"/>
        <v>Pribulla Theo</v>
      </c>
      <c r="B50" s="3" t="str">
        <f t="shared" si="5"/>
        <v>II</v>
      </c>
      <c r="C50" s="20">
        <f t="shared" si="6"/>
        <v>53944.412300000004</v>
      </c>
      <c r="D50" s="28" t="str">
        <f t="shared" si="7"/>
        <v>VRI</v>
      </c>
      <c r="E50" s="149">
        <f>VLOOKUP(C50,'Active 1'!C$21:E$935,3,FALSE)</f>
        <v>17488.444291809064</v>
      </c>
      <c r="G50" s="28">
        <v>17488</v>
      </c>
      <c r="H50" s="28">
        <v>-2.5399999999999999E-2</v>
      </c>
      <c r="I50" s="28">
        <v>53944.412300000004</v>
      </c>
      <c r="J50" s="28" t="s">
        <v>561</v>
      </c>
      <c r="K50" s="28" t="s">
        <v>576</v>
      </c>
      <c r="L50" s="28" t="s">
        <v>584</v>
      </c>
      <c r="N50" s="28" t="s">
        <v>585</v>
      </c>
    </row>
    <row r="51" spans="1:14">
      <c r="A51" s="20" t="str">
        <f t="shared" si="4"/>
        <v>Parimucha Stefan</v>
      </c>
      <c r="B51" s="3" t="str">
        <f t="shared" si="5"/>
        <v>II</v>
      </c>
      <c r="C51" s="20">
        <f t="shared" si="6"/>
        <v>53945.491399999999</v>
      </c>
      <c r="D51" s="28" t="str">
        <f t="shared" si="7"/>
        <v>V</v>
      </c>
      <c r="E51" s="149">
        <f>VLOOKUP(C51,'Active 1'!C$21:E$935,3,FALSE)</f>
        <v>17491.457258370734</v>
      </c>
      <c r="G51" s="28">
        <v>17491</v>
      </c>
      <c r="H51" s="28">
        <v>-2.07E-2</v>
      </c>
      <c r="I51" s="28">
        <v>53945.491399999999</v>
      </c>
      <c r="J51" s="28" t="s">
        <v>561</v>
      </c>
      <c r="K51" s="28" t="s">
        <v>131</v>
      </c>
      <c r="L51" s="28" t="s">
        <v>586</v>
      </c>
      <c r="M51" s="28" t="s">
        <v>587</v>
      </c>
    </row>
    <row r="52" spans="1:14">
      <c r="A52" s="20" t="str">
        <f t="shared" si="4"/>
        <v>Parimucha Stefan</v>
      </c>
      <c r="B52" s="3" t="str">
        <f t="shared" si="5"/>
        <v>I</v>
      </c>
      <c r="C52" s="20">
        <f t="shared" si="6"/>
        <v>53947.461300000003</v>
      </c>
      <c r="D52" s="28" t="str">
        <f t="shared" si="7"/>
        <v>V</v>
      </c>
      <c r="E52" s="149">
        <f>VLOOKUP(C52,'Active 1'!C$21:E$935,3,FALSE)</f>
        <v>17496.957437065823</v>
      </c>
      <c r="G52" s="28">
        <v>17497</v>
      </c>
      <c r="H52" s="28">
        <v>-1.9699999999999999E-2</v>
      </c>
      <c r="I52" s="28">
        <v>53947.461300000003</v>
      </c>
      <c r="J52" s="28" t="s">
        <v>205</v>
      </c>
      <c r="K52" s="28" t="s">
        <v>131</v>
      </c>
      <c r="L52" s="28" t="s">
        <v>586</v>
      </c>
      <c r="M52" s="28" t="s">
        <v>587</v>
      </c>
    </row>
    <row r="53" spans="1:14">
      <c r="A53" s="20" t="str">
        <f t="shared" si="4"/>
        <v>Parimucha Stefan</v>
      </c>
      <c r="B53" s="3" t="str">
        <f t="shared" si="5"/>
        <v>II</v>
      </c>
      <c r="C53" s="20">
        <f t="shared" si="6"/>
        <v>53963.398699999998</v>
      </c>
      <c r="D53" s="28" t="str">
        <f t="shared" si="7"/>
        <v>V</v>
      </c>
      <c r="E53" s="149">
        <f>VLOOKUP(C53,'Active 1'!C$21:E$935,3,FALSE)</f>
        <v>17541.456420737548</v>
      </c>
      <c r="G53" s="28">
        <v>17541</v>
      </c>
      <c r="H53" s="28">
        <v>-2.1100000000000001E-2</v>
      </c>
      <c r="I53" s="28">
        <v>53963.398699999998</v>
      </c>
      <c r="J53" s="28" t="s">
        <v>561</v>
      </c>
      <c r="K53" s="28" t="s">
        <v>131</v>
      </c>
      <c r="L53" s="28" t="s">
        <v>586</v>
      </c>
      <c r="M53" s="28" t="s">
        <v>587</v>
      </c>
    </row>
    <row r="54" spans="1:14">
      <c r="A54" s="20" t="str">
        <f t="shared" si="4"/>
        <v>Parimucha S</v>
      </c>
      <c r="B54" s="3" t="str">
        <f t="shared" si="5"/>
        <v>II</v>
      </c>
      <c r="C54" s="20">
        <f t="shared" si="6"/>
        <v>54195.484199999999</v>
      </c>
      <c r="D54" s="28" t="str">
        <f t="shared" si="7"/>
        <v>V</v>
      </c>
      <c r="E54" s="149">
        <f>VLOOKUP(C54,'Active 1'!C$21:E$935,3,FALSE)</f>
        <v>18189.46480823783</v>
      </c>
      <c r="G54" s="28">
        <v>18189</v>
      </c>
      <c r="H54" s="28">
        <v>-1.8700000000000001E-2</v>
      </c>
      <c r="I54" s="28">
        <v>54195.484199999999</v>
      </c>
      <c r="J54" s="28" t="s">
        <v>561</v>
      </c>
      <c r="K54" s="28" t="s">
        <v>131</v>
      </c>
      <c r="L54" s="28" t="s">
        <v>588</v>
      </c>
      <c r="N54" s="28" t="s">
        <v>589</v>
      </c>
    </row>
    <row r="55" spans="1:14">
      <c r="A55" s="20" t="str">
        <f t="shared" si="4"/>
        <v>Parimucha S</v>
      </c>
      <c r="B55" s="3" t="str">
        <f t="shared" si="5"/>
        <v>II</v>
      </c>
      <c r="C55" s="20">
        <f t="shared" si="6"/>
        <v>54500.631099999999</v>
      </c>
      <c r="D55" s="28" t="str">
        <f t="shared" si="7"/>
        <v>V</v>
      </c>
      <c r="E55" s="149">
        <f>VLOOKUP(C55,'Active 1'!C$21:E$935,3,FALSE)</f>
        <v>19041.468706024243</v>
      </c>
      <c r="G55" s="28">
        <v>19041</v>
      </c>
      <c r="H55" s="28">
        <v>-1.8200000000000001E-2</v>
      </c>
      <c r="I55" s="28">
        <v>54500.631099999999</v>
      </c>
      <c r="J55" s="28" t="s">
        <v>561</v>
      </c>
      <c r="K55" s="28" t="s">
        <v>131</v>
      </c>
      <c r="L55" s="28" t="s">
        <v>588</v>
      </c>
      <c r="N55" s="28" t="s">
        <v>589</v>
      </c>
    </row>
    <row r="56" spans="1:14">
      <c r="A56" s="20" t="str">
        <f t="shared" si="4"/>
        <v>Karafil D</v>
      </c>
      <c r="B56" s="3" t="str">
        <f t="shared" si="5"/>
        <v>I</v>
      </c>
      <c r="C56" s="20">
        <f t="shared" si="6"/>
        <v>54587.480900000002</v>
      </c>
      <c r="D56" s="28" t="str">
        <f t="shared" si="7"/>
        <v>BV</v>
      </c>
      <c r="E56" s="149">
        <f>VLOOKUP(C56,'Active 1'!C$21:E$935,3,FALSE)</f>
        <v>19283.962954276394</v>
      </c>
      <c r="G56" s="28">
        <v>19284</v>
      </c>
      <c r="H56" s="28">
        <v>-1.9599999999999999E-2</v>
      </c>
      <c r="I56" s="28">
        <v>54587.480900000002</v>
      </c>
      <c r="J56" s="28" t="s">
        <v>205</v>
      </c>
      <c r="K56" s="28" t="s">
        <v>568</v>
      </c>
      <c r="L56" s="28" t="s">
        <v>593</v>
      </c>
      <c r="N56" s="28" t="s">
        <v>594</v>
      </c>
    </row>
    <row r="57" spans="1:14">
      <c r="A57" s="20" t="str">
        <f t="shared" si="4"/>
        <v>Agerer Franz</v>
      </c>
      <c r="B57" s="3" t="str">
        <f t="shared" si="5"/>
        <v>I</v>
      </c>
      <c r="C57" s="20">
        <f t="shared" si="6"/>
        <v>54597.515800000001</v>
      </c>
      <c r="D57" s="28" t="e">
        <f t="shared" si="7"/>
        <v>#NAME?</v>
      </c>
      <c r="E57" s="149">
        <f>VLOOKUP(C57,'Active 1'!C$21:E$935,3,FALSE)</f>
        <v>19311.981505059295</v>
      </c>
      <c r="G57" s="28">
        <v>19312</v>
      </c>
      <c r="H57" s="28">
        <v>-1.29E-2</v>
      </c>
      <c r="I57" s="28">
        <v>54597.515800000001</v>
      </c>
      <c r="J57" s="28" t="s">
        <v>205</v>
      </c>
      <c r="K57" s="28" t="e">
        <f>-Ir</f>
        <v>#NAME?</v>
      </c>
      <c r="L57" s="28" t="s">
        <v>562</v>
      </c>
      <c r="N57" s="28" t="s">
        <v>595</v>
      </c>
    </row>
    <row r="58" spans="1:14">
      <c r="A58" s="20" t="str">
        <f t="shared" si="4"/>
        <v>Elmasli A</v>
      </c>
      <c r="B58" s="3" t="str">
        <f t="shared" si="5"/>
        <v>I</v>
      </c>
      <c r="C58" s="20">
        <f t="shared" si="6"/>
        <v>54616.496899999998</v>
      </c>
      <c r="D58" s="28" t="str">
        <f t="shared" si="7"/>
        <v>BV</v>
      </c>
      <c r="E58" s="149">
        <f>VLOOKUP(C58,'Active 1'!C$21:E$935,3,FALSE)</f>
        <v>19364.978835801543</v>
      </c>
      <c r="G58" s="28">
        <v>19365</v>
      </c>
      <c r="H58" s="28">
        <v>-1.3899999999999999E-2</v>
      </c>
      <c r="I58" s="28">
        <v>54616.496899999998</v>
      </c>
      <c r="J58" s="28" t="s">
        <v>205</v>
      </c>
      <c r="K58" s="28" t="s">
        <v>568</v>
      </c>
      <c r="L58" s="28" t="s">
        <v>596</v>
      </c>
      <c r="N58" s="28" t="s">
        <v>594</v>
      </c>
    </row>
    <row r="59" spans="1:14">
      <c r="A59" s="20" t="str">
        <f t="shared" si="4"/>
        <v>Eryilmaz S</v>
      </c>
      <c r="B59" s="3" t="str">
        <f t="shared" si="5"/>
        <v>II</v>
      </c>
      <c r="C59" s="20">
        <f t="shared" si="6"/>
        <v>54647.480900000002</v>
      </c>
      <c r="D59" s="28" t="str">
        <f t="shared" si="7"/>
        <v>BV</v>
      </c>
      <c r="E59" s="149">
        <f>VLOOKUP(C59,'Active 1'!C$21:E$935,3,FALSE)</f>
        <v>19451.489591011632</v>
      </c>
      <c r="G59" s="28">
        <v>19451</v>
      </c>
      <c r="H59" s="28">
        <v>-1.11E-2</v>
      </c>
      <c r="I59" s="28">
        <v>54647.480900000002</v>
      </c>
      <c r="J59" s="28" t="s">
        <v>561</v>
      </c>
      <c r="K59" s="28" t="s">
        <v>568</v>
      </c>
      <c r="L59" s="28" t="s">
        <v>597</v>
      </c>
      <c r="N59" s="28" t="s">
        <v>594</v>
      </c>
    </row>
    <row r="60" spans="1:14">
      <c r="A60" s="20" t="str">
        <f t="shared" si="4"/>
        <v>Kilicoglu T</v>
      </c>
      <c r="B60" s="3" t="str">
        <f t="shared" si="5"/>
        <v>II</v>
      </c>
      <c r="C60" s="20">
        <f t="shared" si="6"/>
        <v>54662.5167</v>
      </c>
      <c r="D60" s="28" t="str">
        <f t="shared" si="7"/>
        <v>BV</v>
      </c>
      <c r="E60" s="149">
        <f>VLOOKUP(C60,'Active 1'!C$21:E$935,3,FALSE)</f>
        <v>19493.471207755356</v>
      </c>
      <c r="G60" s="28">
        <v>19493</v>
      </c>
      <c r="H60" s="28">
        <v>-1.77E-2</v>
      </c>
      <c r="I60" s="28">
        <v>54662.5167</v>
      </c>
      <c r="J60" s="28" t="s">
        <v>561</v>
      </c>
      <c r="K60" s="28" t="s">
        <v>568</v>
      </c>
      <c r="L60" s="28" t="s">
        <v>598</v>
      </c>
      <c r="N60" s="28" t="s">
        <v>594</v>
      </c>
    </row>
    <row r="61" spans="1:14">
      <c r="A61" s="20" t="str">
        <f t="shared" si="4"/>
        <v>Nelson Robert</v>
      </c>
      <c r="B61" s="3" t="str">
        <f t="shared" si="5"/>
        <v>I</v>
      </c>
      <c r="C61" s="20">
        <f t="shared" si="6"/>
        <v>54901.9444</v>
      </c>
      <c r="D61" s="28" t="str">
        <f t="shared" si="7"/>
        <v>R</v>
      </c>
      <c r="E61" s="149">
        <f>VLOOKUP(C61,'Active 1'!C$21:E$935,3,FALSE)</f>
        <v>20161.979829792926</v>
      </c>
      <c r="G61" s="28">
        <v>20162</v>
      </c>
      <c r="H61" s="28">
        <v>-1.44E-2</v>
      </c>
      <c r="I61" s="28">
        <v>54901.9444</v>
      </c>
      <c r="J61" s="28" t="s">
        <v>205</v>
      </c>
      <c r="K61" s="28" t="s">
        <v>111</v>
      </c>
      <c r="L61" s="28" t="s">
        <v>601</v>
      </c>
      <c r="N61" s="28" t="s">
        <v>602</v>
      </c>
    </row>
    <row r="62" spans="1:14">
      <c r="A62" s="20" t="str">
        <f t="shared" si="4"/>
        <v>Parimucha S</v>
      </c>
      <c r="B62" s="3" t="str">
        <f t="shared" si="5"/>
        <v>II</v>
      </c>
      <c r="C62" s="20">
        <f t="shared" si="6"/>
        <v>54912.508800000003</v>
      </c>
      <c r="D62" s="28" t="str">
        <f t="shared" si="7"/>
        <v>V</v>
      </c>
      <c r="E62" s="149">
        <f>VLOOKUP(C62,'Active 1'!C$21:E$935,3,FALSE)</f>
        <v>20191.476803145033</v>
      </c>
      <c r="G62" s="28">
        <v>20191</v>
      </c>
      <c r="H62" s="28">
        <v>-1.6400000000000001E-2</v>
      </c>
      <c r="I62" s="28">
        <v>54912.508800000003</v>
      </c>
      <c r="J62" s="28" t="s">
        <v>561</v>
      </c>
      <c r="K62" s="28" t="s">
        <v>131</v>
      </c>
      <c r="L62" s="28" t="s">
        <v>588</v>
      </c>
      <c r="N62" s="28" t="s">
        <v>589</v>
      </c>
    </row>
    <row r="63" spans="1:14">
      <c r="A63" s="20" t="str">
        <f t="shared" si="4"/>
        <v>Parimucha S</v>
      </c>
      <c r="B63" s="3" t="str">
        <f t="shared" si="5"/>
        <v>I</v>
      </c>
      <c r="C63" s="20">
        <f t="shared" si="6"/>
        <v>54929.519</v>
      </c>
      <c r="D63" s="28" t="str">
        <f t="shared" si="7"/>
        <v>V</v>
      </c>
      <c r="E63" s="149">
        <f>VLOOKUP(C63,'Active 1'!C$21:E$935,3,FALSE)</f>
        <v>20238.971163081587</v>
      </c>
      <c r="G63" s="28">
        <v>20239</v>
      </c>
      <c r="H63" s="28">
        <v>-1.7600000000000001E-2</v>
      </c>
      <c r="I63" s="28">
        <v>54929.519</v>
      </c>
      <c r="J63" s="28" t="s">
        <v>205</v>
      </c>
      <c r="K63" s="28" t="s">
        <v>131</v>
      </c>
      <c r="L63" s="28" t="s">
        <v>588</v>
      </c>
      <c r="N63" s="28" t="s">
        <v>589</v>
      </c>
    </row>
    <row r="64" spans="1:14">
      <c r="A64" s="20" t="str">
        <f t="shared" si="4"/>
        <v>Agerer Franz</v>
      </c>
      <c r="B64" s="3" t="str">
        <f t="shared" si="5"/>
        <v>II</v>
      </c>
      <c r="C64" s="20">
        <f t="shared" si="6"/>
        <v>54934.361199999999</v>
      </c>
      <c r="D64" s="28" t="e">
        <f t="shared" si="7"/>
        <v>#NAME?</v>
      </c>
      <c r="E64" s="149">
        <f>VLOOKUP(C64,'Active 1'!C$21:E$935,3,FALSE)</f>
        <v>20252.491121088242</v>
      </c>
      <c r="G64" s="28">
        <v>20252</v>
      </c>
      <c r="H64" s="28">
        <v>-1.14E-2</v>
      </c>
      <c r="I64" s="28">
        <v>54934.361199999999</v>
      </c>
      <c r="J64" s="28" t="s">
        <v>561</v>
      </c>
      <c r="K64" s="28" t="e">
        <f>-Ir</f>
        <v>#NAME?</v>
      </c>
      <c r="L64" s="28" t="s">
        <v>562</v>
      </c>
      <c r="N64" s="28" t="s">
        <v>603</v>
      </c>
    </row>
    <row r="65" spans="1:14">
      <c r="A65" s="20" t="str">
        <f t="shared" si="4"/>
        <v>Salvaggio F</v>
      </c>
      <c r="B65" s="3" t="str">
        <f t="shared" si="5"/>
        <v>I</v>
      </c>
      <c r="C65" s="20">
        <f t="shared" si="6"/>
        <v>54938.476000000002</v>
      </c>
      <c r="D65" s="28" t="str">
        <f t="shared" si="7"/>
        <v>R</v>
      </c>
      <c r="E65" s="149">
        <f>VLOOKUP(C65,'Active 1'!C$21:E$935,3,FALSE)</f>
        <v>20263.980097835552</v>
      </c>
      <c r="G65" s="28">
        <v>20264</v>
      </c>
      <c r="H65" s="28">
        <v>-1.44E-2</v>
      </c>
      <c r="I65" s="28">
        <v>54938.476000000002</v>
      </c>
      <c r="J65" s="28" t="s">
        <v>205</v>
      </c>
      <c r="K65" s="28" t="s">
        <v>111</v>
      </c>
      <c r="L65" s="28" t="s">
        <v>604</v>
      </c>
      <c r="N65" s="28" t="s">
        <v>605</v>
      </c>
    </row>
    <row r="66" spans="1:14">
      <c r="A66" s="20" t="str">
        <f t="shared" si="4"/>
        <v>Agerer Franz</v>
      </c>
      <c r="B66" s="3" t="str">
        <f t="shared" si="5"/>
        <v>I</v>
      </c>
      <c r="C66" s="20">
        <f t="shared" si="6"/>
        <v>54947.428099999997</v>
      </c>
      <c r="D66" s="28" t="e">
        <f t="shared" si="7"/>
        <v>#NAME?</v>
      </c>
      <c r="E66" s="149">
        <f>VLOOKUP(C66,'Active 1'!C$21:E$935,3,FALSE)</f>
        <v>20288.975351247496</v>
      </c>
      <c r="G66" s="28">
        <v>20289</v>
      </c>
      <c r="H66" s="28">
        <v>-1.61E-2</v>
      </c>
      <c r="I66" s="28">
        <v>54947.428099999997</v>
      </c>
      <c r="J66" s="28" t="s">
        <v>205</v>
      </c>
      <c r="K66" s="28" t="e">
        <f>-Ir</f>
        <v>#NAME?</v>
      </c>
      <c r="L66" s="28" t="s">
        <v>562</v>
      </c>
      <c r="N66" s="28" t="s">
        <v>603</v>
      </c>
    </row>
    <row r="67" spans="1:14">
      <c r="A67" s="20" t="str">
        <f t="shared" si="4"/>
        <v>Parimucha S</v>
      </c>
      <c r="B67" s="3" t="str">
        <f t="shared" si="5"/>
        <v>II</v>
      </c>
      <c r="C67" s="20">
        <f t="shared" si="6"/>
        <v>54959.429199999999</v>
      </c>
      <c r="D67" s="28" t="str">
        <f t="shared" si="7"/>
        <v>V</v>
      </c>
      <c r="E67" s="149">
        <f>VLOOKUP(C67,'Active 1'!C$21:E$935,3,FALSE)</f>
        <v>20322.483749916224</v>
      </c>
      <c r="G67" s="28">
        <v>20322</v>
      </c>
      <c r="H67" s="28">
        <v>-1.41E-2</v>
      </c>
      <c r="I67" s="28">
        <v>54959.429199999999</v>
      </c>
      <c r="J67" s="28" t="s">
        <v>561</v>
      </c>
      <c r="K67" s="28" t="s">
        <v>131</v>
      </c>
      <c r="L67" s="28" t="s">
        <v>588</v>
      </c>
      <c r="N67" s="28" t="s">
        <v>606</v>
      </c>
    </row>
    <row r="68" spans="1:14">
      <c r="A68" s="20" t="str">
        <f t="shared" si="4"/>
        <v>Parimucha Stefan</v>
      </c>
      <c r="B68" s="3" t="str">
        <f t="shared" si="5"/>
        <v>II</v>
      </c>
      <c r="C68" s="20">
        <f t="shared" si="6"/>
        <v>55064.3678</v>
      </c>
      <c r="D68" s="28" t="str">
        <f t="shared" si="7"/>
        <v>V</v>
      </c>
      <c r="E68" s="149">
        <f>VLOOKUP(C68,'Active 1'!C$21:E$935,3,FALSE)</f>
        <v>20615.483928611306</v>
      </c>
      <c r="G68" s="28">
        <v>20615</v>
      </c>
      <c r="H68" s="28">
        <v>-1.43E-2</v>
      </c>
      <c r="I68" s="28">
        <v>55064.3678</v>
      </c>
      <c r="J68" s="28" t="s">
        <v>561</v>
      </c>
      <c r="K68" s="28" t="s">
        <v>131</v>
      </c>
      <c r="L68" s="28" t="s">
        <v>586</v>
      </c>
      <c r="M68" s="28" t="s">
        <v>610</v>
      </c>
    </row>
    <row r="69" spans="1:14">
      <c r="A69" s="20" t="str">
        <f t="shared" si="4"/>
        <v>Agerer Franz</v>
      </c>
      <c r="B69" s="3" t="str">
        <f t="shared" si="5"/>
        <v>I</v>
      </c>
      <c r="C69" s="20">
        <f t="shared" si="6"/>
        <v>55314.537700000001</v>
      </c>
      <c r="D69" s="28" t="e">
        <f t="shared" si="7"/>
        <v>#NAME?</v>
      </c>
      <c r="E69" s="149">
        <f>VLOOKUP(C69,'Active 1'!C$21:E$935,3,FALSE)</f>
        <v>21313.985961267834</v>
      </c>
      <c r="G69" s="28">
        <v>21314</v>
      </c>
      <c r="H69" s="28">
        <v>-1.3299999999999999E-2</v>
      </c>
      <c r="I69" s="28">
        <v>55314.537700000001</v>
      </c>
      <c r="J69" s="28" t="s">
        <v>205</v>
      </c>
      <c r="K69" s="28" t="e">
        <f>-Ir</f>
        <v>#NAME?</v>
      </c>
      <c r="L69" s="28" t="s">
        <v>562</v>
      </c>
      <c r="N69" s="28" t="s">
        <v>611</v>
      </c>
    </row>
    <row r="70" spans="1:14">
      <c r="A70" s="20" t="str">
        <f t="shared" si="4"/>
        <v>Jungbluth H</v>
      </c>
      <c r="B70" s="3" t="str">
        <f t="shared" si="5"/>
        <v>I</v>
      </c>
      <c r="C70" s="20">
        <f t="shared" si="6"/>
        <v>55375.429100000001</v>
      </c>
      <c r="D70" s="28" t="str">
        <f t="shared" si="7"/>
        <v>ccd</v>
      </c>
      <c r="E70" s="149">
        <f>VLOOKUP(C70,'Active 1'!C$21:E$935,3,FALSE)</f>
        <v>21484.001485402838</v>
      </c>
      <c r="G70" s="28">
        <v>21484</v>
      </c>
      <c r="H70" s="28">
        <v>-8.0000000000000002E-3</v>
      </c>
      <c r="I70" s="28">
        <v>55375.429100000001</v>
      </c>
      <c r="J70" s="28" t="s">
        <v>205</v>
      </c>
      <c r="K70" s="28" t="s">
        <v>566</v>
      </c>
      <c r="L70" s="28" t="s">
        <v>599</v>
      </c>
      <c r="N70" s="28" t="s">
        <v>612</v>
      </c>
    </row>
    <row r="71" spans="1:14">
      <c r="A71" s="20" t="str">
        <f t="shared" si="4"/>
        <v>Nelson Robert</v>
      </c>
      <c r="B71" s="3" t="str">
        <f t="shared" si="5"/>
        <v>II</v>
      </c>
      <c r="C71" s="20">
        <f t="shared" si="6"/>
        <v>55658.912600000003</v>
      </c>
      <c r="D71" s="28" t="str">
        <f t="shared" si="7"/>
        <v>R</v>
      </c>
      <c r="E71" s="149">
        <f>VLOOKUP(C71,'Active 1'!C$21:E$935,3,FALSE)</f>
        <v>22275.518774151755</v>
      </c>
      <c r="G71" s="28">
        <v>22275</v>
      </c>
      <c r="H71" s="28">
        <v>-3.5000000000000001E-3</v>
      </c>
      <c r="I71" s="28">
        <v>55658.912600000003</v>
      </c>
      <c r="J71" s="28" t="s">
        <v>561</v>
      </c>
      <c r="K71" s="28" t="s">
        <v>111</v>
      </c>
      <c r="L71" s="28" t="s">
        <v>601</v>
      </c>
      <c r="N71" s="28" t="s">
        <v>614</v>
      </c>
    </row>
    <row r="72" spans="1:14">
      <c r="A72" s="20" t="str">
        <f t="shared" si="4"/>
        <v>Agerer Franz</v>
      </c>
      <c r="B72" s="3" t="str">
        <f t="shared" si="5"/>
        <v>I</v>
      </c>
      <c r="C72" s="20">
        <f t="shared" si="6"/>
        <v>55659.443500000001</v>
      </c>
      <c r="D72" s="28" t="str">
        <f t="shared" si="7"/>
        <v>V</v>
      </c>
      <c r="E72" s="149">
        <f>VLOOKUP(C72,'Active 1'!C$21:E$935,3,FALSE)</f>
        <v>22277.001105675794</v>
      </c>
      <c r="G72" s="28">
        <v>22277</v>
      </c>
      <c r="H72" s="28">
        <v>-8.8999999999999999E-3</v>
      </c>
      <c r="I72" s="28">
        <v>55659.443500000001</v>
      </c>
      <c r="J72" s="28" t="s">
        <v>205</v>
      </c>
      <c r="K72" s="28" t="s">
        <v>131</v>
      </c>
      <c r="L72" s="28" t="s">
        <v>562</v>
      </c>
      <c r="N72" s="28" t="s">
        <v>615</v>
      </c>
    </row>
    <row r="73" spans="1:14">
      <c r="A73" s="20" t="str">
        <f t="shared" si="4"/>
        <v>Agerer Franz</v>
      </c>
      <c r="B73" s="3" t="str">
        <f t="shared" si="5"/>
        <v>I</v>
      </c>
      <c r="C73" s="20">
        <f t="shared" si="6"/>
        <v>55669.472199999997</v>
      </c>
      <c r="D73" s="28" t="str">
        <f t="shared" si="7"/>
        <v>V</v>
      </c>
      <c r="E73" s="149">
        <f>VLOOKUP(C73,'Active 1'!C$21:E$935,3,FALSE)</f>
        <v>22305.002345372894</v>
      </c>
      <c r="G73" s="28">
        <v>22305</v>
      </c>
      <c r="H73" s="28">
        <v>-8.5000000000000006E-3</v>
      </c>
      <c r="I73" s="28">
        <v>55669.472199999997</v>
      </c>
      <c r="J73" s="28" t="s">
        <v>205</v>
      </c>
      <c r="K73" s="28" t="s">
        <v>131</v>
      </c>
      <c r="L73" s="28" t="s">
        <v>562</v>
      </c>
      <c r="N73" s="28" t="s">
        <v>615</v>
      </c>
    </row>
    <row r="74" spans="1:14">
      <c r="A74" s="20" t="str">
        <f t="shared" si="4"/>
        <v>Nelson Robert</v>
      </c>
      <c r="B74" s="3" t="str">
        <f t="shared" si="5"/>
        <v>II</v>
      </c>
      <c r="C74" s="20">
        <f t="shared" si="6"/>
        <v>56009.904000000002</v>
      </c>
      <c r="D74" s="28" t="str">
        <f t="shared" si="7"/>
        <v>R</v>
      </c>
      <c r="E74" s="149">
        <f>VLOOKUP(C74,'Active 1'!C$21:E$935,3,FALSE)</f>
        <v>23255.525586901647</v>
      </c>
      <c r="G74" s="28">
        <v>23255</v>
      </c>
      <c r="H74" s="28">
        <v>-2E-3</v>
      </c>
      <c r="I74" s="28">
        <v>56009.904000000002</v>
      </c>
      <c r="J74" s="28" t="s">
        <v>561</v>
      </c>
      <c r="K74" s="28" t="s">
        <v>111</v>
      </c>
      <c r="L74" s="28" t="s">
        <v>601</v>
      </c>
      <c r="N74" s="28" t="s">
        <v>616</v>
      </c>
    </row>
    <row r="75" spans="1:14">
      <c r="A75" s="20" t="str">
        <f t="shared" ref="A75:A93" si="8">L75</f>
        <v>Nelson Robert</v>
      </c>
      <c r="B75" s="3" t="str">
        <f t="shared" ref="B75:B93" si="9">IF(J75="s","II","I")</f>
        <v>II</v>
      </c>
      <c r="C75" s="20">
        <f t="shared" ref="C75:C93" si="10">I75</f>
        <v>56374.864800000003</v>
      </c>
      <c r="D75" s="28" t="str">
        <f t="shared" ref="D75:D93" si="11">K75</f>
        <v>R</v>
      </c>
      <c r="E75" s="149" t="e">
        <f>VLOOKUP(C75,'Active 1'!C$21:E$935,3,FALSE)</f>
        <v>#N/A</v>
      </c>
      <c r="G75" s="28">
        <v>24274</v>
      </c>
      <c r="H75" s="28">
        <v>8.9999999999999998E-4</v>
      </c>
      <c r="I75" s="28">
        <v>56374.864800000003</v>
      </c>
      <c r="J75" s="28" t="s">
        <v>561</v>
      </c>
      <c r="K75" s="28" t="s">
        <v>111</v>
      </c>
      <c r="L75" s="28" t="s">
        <v>601</v>
      </c>
      <c r="N75" s="28" t="s">
        <v>618</v>
      </c>
    </row>
    <row r="76" spans="1:14">
      <c r="A76" s="20" t="str">
        <f t="shared" si="8"/>
        <v>Smelcer L.</v>
      </c>
      <c r="B76" s="3" t="str">
        <f t="shared" si="9"/>
        <v>I</v>
      </c>
      <c r="C76" s="20">
        <f t="shared" si="10"/>
        <v>56457.419900000001</v>
      </c>
      <c r="D76" s="28" t="str">
        <f t="shared" si="11"/>
        <v>R</v>
      </c>
      <c r="E76" s="149">
        <f>VLOOKUP(C76,'Active 1'!C$21:E$935,3,FALSE)</f>
        <v>24505.039480444048</v>
      </c>
      <c r="G76" s="28">
        <v>24505</v>
      </c>
      <c r="H76" s="28">
        <v>2.5999999999999999E-3</v>
      </c>
      <c r="I76" s="28">
        <v>56457.419900000001</v>
      </c>
      <c r="J76" s="28" t="s">
        <v>205</v>
      </c>
      <c r="K76" s="28" t="s">
        <v>111</v>
      </c>
      <c r="L76" s="28" t="s">
        <v>628</v>
      </c>
      <c r="N76" s="28" t="s">
        <v>632</v>
      </c>
    </row>
    <row r="77" spans="1:14">
      <c r="A77" s="20" t="str">
        <f t="shared" si="8"/>
        <v>Jungbluth H</v>
      </c>
      <c r="B77" s="3" t="str">
        <f t="shared" si="9"/>
        <v>I</v>
      </c>
      <c r="C77" s="20">
        <f t="shared" si="10"/>
        <v>56506.486700000001</v>
      </c>
      <c r="D77" s="28" t="str">
        <f t="shared" si="11"/>
        <v>ccd</v>
      </c>
      <c r="E77" s="149">
        <f>VLOOKUP(C77,'Active 1'!C$21:E$935,3,FALSE)</f>
        <v>24642.039413433395</v>
      </c>
      <c r="G77" s="28">
        <v>24642</v>
      </c>
      <c r="H77" s="28">
        <v>2.5000000000000001E-3</v>
      </c>
      <c r="I77" s="28">
        <v>56506.486700000001</v>
      </c>
      <c r="J77" s="28" t="s">
        <v>205</v>
      </c>
      <c r="K77" s="28" t="s">
        <v>566</v>
      </c>
      <c r="L77" s="28" t="s">
        <v>599</v>
      </c>
      <c r="N77" s="28" t="s">
        <v>619</v>
      </c>
    </row>
    <row r="78" spans="1:14">
      <c r="A78" s="20" t="str">
        <f t="shared" si="8"/>
        <v>Schmidt U</v>
      </c>
      <c r="B78" s="3" t="str">
        <f t="shared" si="9"/>
        <v>II</v>
      </c>
      <c r="C78" s="20">
        <f t="shared" si="10"/>
        <v>54204.434000000001</v>
      </c>
      <c r="D78" s="28" t="e">
        <f t="shared" si="11"/>
        <v>#NAME?</v>
      </c>
      <c r="E78" s="149" t="e">
        <f>VLOOKUP(C78,'Active 1'!C$21:E$935,3,FALSE)</f>
        <v>#N/A</v>
      </c>
      <c r="G78" s="28">
        <v>18214</v>
      </c>
      <c r="H78" s="28">
        <v>-2.2700000000000001E-2</v>
      </c>
      <c r="I78" s="28">
        <v>54204.434000000001</v>
      </c>
      <c r="J78" s="28" t="s">
        <v>561</v>
      </c>
      <c r="K78" s="28" t="e">
        <f>-Ir</f>
        <v>#NAME?</v>
      </c>
      <c r="L78" s="28" t="s">
        <v>590</v>
      </c>
      <c r="N78" s="28" t="s">
        <v>591</v>
      </c>
    </row>
    <row r="79" spans="1:14">
      <c r="A79" s="20" t="str">
        <f t="shared" si="8"/>
        <v>Schmidt U</v>
      </c>
      <c r="B79" s="3" t="str">
        <f t="shared" si="9"/>
        <v>I</v>
      </c>
      <c r="C79" s="20">
        <f t="shared" si="10"/>
        <v>54204.612000000001</v>
      </c>
      <c r="D79" s="28" t="e">
        <f t="shared" si="11"/>
        <v>#NAME?</v>
      </c>
      <c r="E79" s="149" t="e">
        <f>VLOOKUP(C79,'Active 1'!C$21:E$935,3,FALSE)</f>
        <v>#N/A</v>
      </c>
      <c r="G79" s="28">
        <v>18215</v>
      </c>
      <c r="H79" s="28">
        <v>-2.29E-2</v>
      </c>
      <c r="I79" s="28">
        <v>54204.612000000001</v>
      </c>
      <c r="J79" s="28" t="s">
        <v>205</v>
      </c>
      <c r="K79" s="28" t="e">
        <f>-Ir</f>
        <v>#NAME?</v>
      </c>
      <c r="L79" s="28" t="s">
        <v>590</v>
      </c>
      <c r="N79" s="28" t="s">
        <v>591</v>
      </c>
    </row>
    <row r="80" spans="1:14">
      <c r="A80" s="20" t="str">
        <f t="shared" si="8"/>
        <v>Agerer Franz</v>
      </c>
      <c r="B80" s="3" t="str">
        <f t="shared" si="9"/>
        <v>I</v>
      </c>
      <c r="C80" s="20">
        <f t="shared" si="10"/>
        <v>54217.508000000002</v>
      </c>
      <c r="D80" s="28" t="e">
        <f t="shared" si="11"/>
        <v>#NAME?</v>
      </c>
      <c r="E80" s="149" t="e">
        <f>VLOOKUP(C80,'Active 1'!C$21:E$935,3,FALSE)</f>
        <v>#N/A</v>
      </c>
      <c r="G80" s="28">
        <v>18251</v>
      </c>
      <c r="H80" s="28">
        <v>-2.0400000000000001E-2</v>
      </c>
      <c r="I80" s="28">
        <v>54217.508000000002</v>
      </c>
      <c r="J80" s="28" t="s">
        <v>205</v>
      </c>
      <c r="K80" s="28" t="e">
        <f>-Ir</f>
        <v>#NAME?</v>
      </c>
      <c r="L80" s="28" t="s">
        <v>562</v>
      </c>
      <c r="N80" s="28" t="s">
        <v>592</v>
      </c>
    </row>
    <row r="81" spans="1:14">
      <c r="A81" s="20" t="str">
        <f t="shared" si="8"/>
        <v>Agerer Franz</v>
      </c>
      <c r="B81" s="3" t="str">
        <f t="shared" si="9"/>
        <v>II</v>
      </c>
      <c r="C81" s="20">
        <f t="shared" si="10"/>
        <v>54223.419000000002</v>
      </c>
      <c r="D81" s="28" t="e">
        <f t="shared" si="11"/>
        <v>#NAME?</v>
      </c>
      <c r="E81" s="149" t="e">
        <f>VLOOKUP(C81,'Active 1'!C$21:E$935,3,FALSE)</f>
        <v>#N/A</v>
      </c>
      <c r="G81" s="28">
        <v>18267</v>
      </c>
      <c r="H81" s="28">
        <v>-1.9900000000000001E-2</v>
      </c>
      <c r="I81" s="28">
        <v>54223.419000000002</v>
      </c>
      <c r="J81" s="28" t="s">
        <v>561</v>
      </c>
      <c r="K81" s="28" t="e">
        <f>-Ir</f>
        <v>#NAME?</v>
      </c>
      <c r="L81" s="28" t="s">
        <v>562</v>
      </c>
      <c r="N81" s="28" t="s">
        <v>592</v>
      </c>
    </row>
    <row r="82" spans="1:14">
      <c r="A82" s="20" t="str">
        <f t="shared" si="8"/>
        <v>Lehky M.</v>
      </c>
      <c r="B82" s="3" t="str">
        <f t="shared" si="9"/>
        <v>II</v>
      </c>
      <c r="C82" s="20">
        <f t="shared" si="10"/>
        <v>55602.679199999999</v>
      </c>
      <c r="D82" s="28" t="str">
        <f t="shared" si="11"/>
        <v>R</v>
      </c>
      <c r="E82" s="149" t="e">
        <f>VLOOKUP(C82,'Active 1'!C$21:E$935,3,FALSE)</f>
        <v>#N/A</v>
      </c>
      <c r="G82" s="28">
        <v>22118</v>
      </c>
      <c r="H82" s="28">
        <v>-6.8999999999999999E-3</v>
      </c>
      <c r="I82" s="28">
        <v>55602.679199999999</v>
      </c>
      <c r="J82" s="28" t="s">
        <v>561</v>
      </c>
      <c r="K82" s="28" t="s">
        <v>111</v>
      </c>
      <c r="L82" s="28" t="s">
        <v>626</v>
      </c>
      <c r="N82" s="28" t="s">
        <v>627</v>
      </c>
    </row>
    <row r="83" spans="1:14">
      <c r="A83" s="20" t="str">
        <f t="shared" si="8"/>
        <v>Lehky M.</v>
      </c>
      <c r="B83" s="3" t="str">
        <f t="shared" si="9"/>
        <v>I</v>
      </c>
      <c r="C83" s="20">
        <f t="shared" si="10"/>
        <v>55618.614300000001</v>
      </c>
      <c r="D83" s="28" t="str">
        <f t="shared" si="11"/>
        <v>R</v>
      </c>
      <c r="E83" s="149" t="e">
        <f>VLOOKUP(C83,'Active 1'!C$21:E$935,3,FALSE)</f>
        <v>#N/A</v>
      </c>
      <c r="G83" s="28">
        <v>22163</v>
      </c>
      <c r="H83" s="28">
        <v>-8.6E-3</v>
      </c>
      <c r="I83" s="28">
        <v>55618.614300000001</v>
      </c>
      <c r="J83" s="28" t="s">
        <v>205</v>
      </c>
      <c r="K83" s="28" t="s">
        <v>111</v>
      </c>
      <c r="L83" s="28" t="s">
        <v>626</v>
      </c>
      <c r="N83" s="28" t="s">
        <v>627</v>
      </c>
    </row>
    <row r="84" spans="1:14">
      <c r="A84" s="20" t="str">
        <f t="shared" si="8"/>
        <v>Smelcer L.</v>
      </c>
      <c r="B84" s="3" t="str">
        <f t="shared" si="9"/>
        <v>I</v>
      </c>
      <c r="C84" s="20">
        <f t="shared" si="10"/>
        <v>55687.381699999998</v>
      </c>
      <c r="D84" s="28" t="str">
        <f t="shared" si="11"/>
        <v>V</v>
      </c>
      <c r="E84" s="149" t="e">
        <f>VLOOKUP(C84,'Active 1'!C$21:E$935,3,FALSE)</f>
        <v>#N/A</v>
      </c>
      <c r="G84" s="28">
        <v>22355</v>
      </c>
      <c r="H84" s="28">
        <v>-6.7000000000000002E-3</v>
      </c>
      <c r="I84" s="28">
        <v>55687.381699999998</v>
      </c>
      <c r="J84" s="28" t="s">
        <v>205</v>
      </c>
      <c r="K84" s="28" t="s">
        <v>131</v>
      </c>
      <c r="L84" s="28" t="s">
        <v>628</v>
      </c>
      <c r="N84" s="28" t="s">
        <v>629</v>
      </c>
    </row>
    <row r="85" spans="1:14">
      <c r="A85" s="20" t="str">
        <f t="shared" si="8"/>
        <v>Smelcer L.</v>
      </c>
      <c r="B85" s="3" t="str">
        <f t="shared" si="9"/>
        <v>I</v>
      </c>
      <c r="C85" s="20">
        <f t="shared" si="10"/>
        <v>55687.381999999998</v>
      </c>
      <c r="D85" s="28" t="str">
        <f t="shared" si="11"/>
        <v>I</v>
      </c>
      <c r="E85" s="149" t="e">
        <f>VLOOKUP(C85,'Active 1'!C$21:E$935,3,FALSE)</f>
        <v>#N/A</v>
      </c>
      <c r="G85" s="28">
        <v>22355</v>
      </c>
      <c r="H85" s="28">
        <v>-6.4000000000000003E-3</v>
      </c>
      <c r="I85" s="28">
        <v>55687.381999999998</v>
      </c>
      <c r="J85" s="28" t="s">
        <v>205</v>
      </c>
      <c r="K85" s="28" t="s">
        <v>46</v>
      </c>
      <c r="L85" s="28" t="s">
        <v>628</v>
      </c>
      <c r="N85" s="28" t="s">
        <v>629</v>
      </c>
    </row>
    <row r="86" spans="1:14">
      <c r="A86" s="20" t="str">
        <f t="shared" si="8"/>
        <v>Smelcer L.</v>
      </c>
      <c r="B86" s="3" t="str">
        <f t="shared" si="9"/>
        <v>I</v>
      </c>
      <c r="C86" s="20">
        <f t="shared" si="10"/>
        <v>55687.382599999997</v>
      </c>
      <c r="D86" s="28" t="str">
        <f t="shared" si="11"/>
        <v>R</v>
      </c>
      <c r="E86" s="149" t="e">
        <f>VLOOKUP(C86,'Active 1'!C$21:E$935,3,FALSE)</f>
        <v>#N/A</v>
      </c>
      <c r="G86" s="28">
        <v>22355</v>
      </c>
      <c r="H86" s="28">
        <v>-5.7999999999999996E-3</v>
      </c>
      <c r="I86" s="28">
        <v>55687.382599999997</v>
      </c>
      <c r="J86" s="28" t="s">
        <v>205</v>
      </c>
      <c r="K86" s="28" t="s">
        <v>111</v>
      </c>
      <c r="L86" s="28" t="s">
        <v>628</v>
      </c>
      <c r="N86" s="28" t="s">
        <v>629</v>
      </c>
    </row>
    <row r="87" spans="1:14">
      <c r="A87" s="20" t="str">
        <f t="shared" si="8"/>
        <v>Lehky M.</v>
      </c>
      <c r="B87" s="3" t="str">
        <f t="shared" si="9"/>
        <v>I</v>
      </c>
      <c r="C87" s="20">
        <f t="shared" si="10"/>
        <v>55984.652300000002</v>
      </c>
      <c r="D87" s="28" t="str">
        <f t="shared" si="11"/>
        <v>R</v>
      </c>
      <c r="E87" s="149" t="e">
        <f>VLOOKUP(C87,'Active 1'!C$21:E$935,3,FALSE)</f>
        <v>#N/A</v>
      </c>
      <c r="G87" s="28">
        <v>23185</v>
      </c>
      <c r="H87" s="28">
        <v>-3.0000000000000001E-3</v>
      </c>
      <c r="I87" s="28">
        <v>55984.652300000002</v>
      </c>
      <c r="J87" s="28" t="s">
        <v>205</v>
      </c>
      <c r="K87" s="28" t="s">
        <v>111</v>
      </c>
      <c r="L87" s="28" t="s">
        <v>626</v>
      </c>
      <c r="N87" s="28" t="s">
        <v>627</v>
      </c>
    </row>
    <row r="88" spans="1:14">
      <c r="A88" s="20" t="str">
        <f t="shared" si="8"/>
        <v>Smelcer L.</v>
      </c>
      <c r="B88" s="3" t="str">
        <f t="shared" si="9"/>
        <v>I</v>
      </c>
      <c r="C88" s="20">
        <f t="shared" si="10"/>
        <v>56002.561699999998</v>
      </c>
      <c r="D88" s="28" t="str">
        <f t="shared" si="11"/>
        <v>V</v>
      </c>
      <c r="E88" s="149" t="e">
        <f>VLOOKUP(C88,'Active 1'!C$21:E$935,3,FALSE)</f>
        <v>#N/A</v>
      </c>
      <c r="G88" s="28">
        <v>23235</v>
      </c>
      <c r="H88" s="28">
        <v>-1.1999999999999999E-3</v>
      </c>
      <c r="I88" s="28">
        <v>56002.561699999998</v>
      </c>
      <c r="J88" s="28" t="s">
        <v>205</v>
      </c>
      <c r="K88" s="28" t="s">
        <v>131</v>
      </c>
      <c r="L88" s="28" t="s">
        <v>628</v>
      </c>
      <c r="N88" s="28" t="s">
        <v>630</v>
      </c>
    </row>
    <row r="89" spans="1:14">
      <c r="A89" s="20" t="str">
        <f t="shared" si="8"/>
        <v>Smelcer L.</v>
      </c>
      <c r="B89" s="3" t="str">
        <f t="shared" si="9"/>
        <v>I</v>
      </c>
      <c r="C89" s="20">
        <f t="shared" si="10"/>
        <v>56002.562700000002</v>
      </c>
      <c r="D89" s="28" t="str">
        <f t="shared" si="11"/>
        <v>R</v>
      </c>
      <c r="E89" s="149" t="e">
        <f>VLOOKUP(C89,'Active 1'!C$21:E$935,3,FALSE)</f>
        <v>#N/A</v>
      </c>
      <c r="G89" s="28">
        <v>23235</v>
      </c>
      <c r="H89" s="28">
        <v>-2.0000000000000001E-4</v>
      </c>
      <c r="I89" s="28">
        <v>56002.562700000002</v>
      </c>
      <c r="J89" s="28" t="s">
        <v>205</v>
      </c>
      <c r="K89" s="28" t="s">
        <v>111</v>
      </c>
      <c r="L89" s="28" t="s">
        <v>628</v>
      </c>
      <c r="N89" s="28" t="s">
        <v>630</v>
      </c>
    </row>
    <row r="90" spans="1:14">
      <c r="A90" s="20" t="str">
        <f t="shared" si="8"/>
        <v>Lehky M.</v>
      </c>
      <c r="B90" s="3" t="str">
        <f t="shared" si="9"/>
        <v>II</v>
      </c>
      <c r="C90" s="20">
        <f t="shared" si="10"/>
        <v>56010.621099999997</v>
      </c>
      <c r="D90" s="28" t="str">
        <f t="shared" si="11"/>
        <v>R</v>
      </c>
      <c r="E90" s="149" t="e">
        <f>VLOOKUP(C90,'Active 1'!C$21:E$935,3,FALSE)</f>
        <v>#N/A</v>
      </c>
      <c r="G90" s="28">
        <v>23257</v>
      </c>
      <c r="H90" s="28">
        <v>-1.1999999999999999E-3</v>
      </c>
      <c r="I90" s="28">
        <v>56010.621099999997</v>
      </c>
      <c r="J90" s="28" t="s">
        <v>561</v>
      </c>
      <c r="K90" s="28" t="s">
        <v>111</v>
      </c>
      <c r="L90" s="28" t="s">
        <v>626</v>
      </c>
      <c r="N90" s="28" t="s">
        <v>627</v>
      </c>
    </row>
    <row r="91" spans="1:14">
      <c r="A91" s="20" t="str">
        <f t="shared" si="8"/>
        <v>Lehky M.</v>
      </c>
      <c r="B91" s="3" t="str">
        <f t="shared" si="9"/>
        <v>I</v>
      </c>
      <c r="C91" s="20">
        <f t="shared" si="10"/>
        <v>56400.473299999998</v>
      </c>
      <c r="D91" s="28" t="str">
        <f t="shared" si="11"/>
        <v>R</v>
      </c>
      <c r="E91" s="149">
        <f>VLOOKUP(C91,'Active 1'!C$21:E$935,3,FALSE)</f>
        <v>24346.038274252256</v>
      </c>
      <c r="G91" s="28">
        <v>24346</v>
      </c>
      <c r="H91" s="28">
        <v>2.3E-3</v>
      </c>
      <c r="I91" s="28">
        <v>56400.473299999998</v>
      </c>
      <c r="J91" s="28" t="s">
        <v>205</v>
      </c>
      <c r="K91" s="28" t="s">
        <v>111</v>
      </c>
      <c r="L91" s="28" t="s">
        <v>626</v>
      </c>
      <c r="N91" s="28" t="s">
        <v>631</v>
      </c>
    </row>
    <row r="92" spans="1:14">
      <c r="A92" s="20" t="str">
        <f t="shared" si="8"/>
        <v>Smelcer L.</v>
      </c>
      <c r="B92" s="3" t="str">
        <f t="shared" si="9"/>
        <v>I</v>
      </c>
      <c r="C92" s="20">
        <f t="shared" si="10"/>
        <v>56457.419300000001</v>
      </c>
      <c r="D92" s="28" t="str">
        <f t="shared" si="11"/>
        <v>B</v>
      </c>
      <c r="E92" s="149" t="e">
        <f>VLOOKUP(C92,'Active 1'!C$21:E$935,3,FALSE)</f>
        <v>#N/A</v>
      </c>
      <c r="G92" s="28">
        <v>24505</v>
      </c>
      <c r="H92" s="28">
        <v>2.0999999999999999E-3</v>
      </c>
      <c r="I92" s="28">
        <v>56457.419300000001</v>
      </c>
      <c r="J92" s="28" t="s">
        <v>205</v>
      </c>
      <c r="K92" s="28" t="s">
        <v>28</v>
      </c>
      <c r="L92" s="28" t="s">
        <v>628</v>
      </c>
      <c r="N92" s="28" t="s">
        <v>630</v>
      </c>
    </row>
    <row r="93" spans="1:14">
      <c r="A93" s="20" t="str">
        <f t="shared" si="8"/>
        <v>Smelcer L.</v>
      </c>
      <c r="B93" s="3" t="str">
        <f t="shared" si="9"/>
        <v>I</v>
      </c>
      <c r="C93" s="20">
        <f t="shared" si="10"/>
        <v>56457.419699999999</v>
      </c>
      <c r="D93" s="28" t="str">
        <f t="shared" si="11"/>
        <v>V</v>
      </c>
      <c r="E93" s="149" t="e">
        <f>VLOOKUP(C93,'Active 1'!C$21:E$935,3,FALSE)</f>
        <v>#N/A</v>
      </c>
      <c r="G93" s="28">
        <v>24505</v>
      </c>
      <c r="H93" s="28">
        <v>2.5000000000000001E-3</v>
      </c>
      <c r="I93" s="28">
        <v>56457.419699999999</v>
      </c>
      <c r="J93" s="28" t="s">
        <v>205</v>
      </c>
      <c r="K93" s="28" t="s">
        <v>131</v>
      </c>
      <c r="L93" s="28" t="s">
        <v>628</v>
      </c>
      <c r="N93" s="28" t="s">
        <v>632</v>
      </c>
    </row>
    <row r="94" spans="1:14">
      <c r="B94" s="3"/>
      <c r="C94" s="20"/>
    </row>
    <row r="95" spans="1:14">
      <c r="B95" s="3"/>
      <c r="C95" s="20"/>
    </row>
    <row r="96" spans="1:14">
      <c r="B96" s="3"/>
      <c r="C96" s="20"/>
    </row>
    <row r="97" spans="2:3">
      <c r="B97" s="3"/>
      <c r="C97" s="20"/>
    </row>
    <row r="98" spans="2:3">
      <c r="B98" s="3"/>
      <c r="C98" s="20"/>
    </row>
    <row r="99" spans="2:3">
      <c r="B99" s="3"/>
      <c r="C99" s="20"/>
    </row>
    <row r="100" spans="2:3">
      <c r="B100" s="3"/>
      <c r="C100" s="20"/>
    </row>
    <row r="101" spans="2:3">
      <c r="B101" s="3"/>
      <c r="C101" s="20"/>
    </row>
    <row r="102" spans="2:3">
      <c r="B102" s="3"/>
      <c r="C102" s="20"/>
    </row>
    <row r="103" spans="2:3">
      <c r="B103" s="3"/>
      <c r="C103" s="20"/>
    </row>
    <row r="104" spans="2:3">
      <c r="B104" s="3"/>
      <c r="C104" s="20"/>
    </row>
    <row r="105" spans="2:3">
      <c r="B105" s="3"/>
      <c r="C105" s="20"/>
    </row>
    <row r="106" spans="2:3">
      <c r="B106" s="3"/>
      <c r="C106" s="20"/>
    </row>
    <row r="107" spans="2:3">
      <c r="B107" s="3"/>
      <c r="C107" s="20"/>
    </row>
    <row r="108" spans="2:3">
      <c r="B108" s="3"/>
      <c r="C108" s="20"/>
    </row>
    <row r="109" spans="2:3">
      <c r="B109" s="3"/>
      <c r="C109" s="20"/>
    </row>
    <row r="110" spans="2:3">
      <c r="B110" s="3"/>
      <c r="C110" s="20"/>
    </row>
    <row r="111" spans="2:3">
      <c r="B111" s="3"/>
      <c r="C111" s="20"/>
    </row>
    <row r="112" spans="2:3">
      <c r="B112" s="3"/>
      <c r="C112" s="20"/>
    </row>
    <row r="113" spans="2:3">
      <c r="B113" s="3"/>
      <c r="C113" s="20"/>
    </row>
    <row r="114" spans="2:3">
      <c r="B114" s="3"/>
      <c r="C114" s="20"/>
    </row>
    <row r="115" spans="2:3">
      <c r="B115" s="3"/>
      <c r="C115" s="20"/>
    </row>
    <row r="116" spans="2:3">
      <c r="B116" s="3"/>
      <c r="C116" s="20"/>
    </row>
    <row r="117" spans="2:3">
      <c r="B117" s="3"/>
      <c r="C117" s="20"/>
    </row>
    <row r="118" spans="2:3">
      <c r="B118" s="3"/>
      <c r="C118" s="20"/>
    </row>
    <row r="119" spans="2:3">
      <c r="B119" s="3"/>
      <c r="C119" s="20"/>
    </row>
    <row r="120" spans="2:3">
      <c r="B120" s="3"/>
      <c r="C120" s="20"/>
    </row>
    <row r="121" spans="2:3">
      <c r="B121" s="3"/>
      <c r="C121" s="20"/>
    </row>
    <row r="122" spans="2:3">
      <c r="B122" s="3"/>
      <c r="C122" s="20"/>
    </row>
    <row r="123" spans="2:3">
      <c r="B123" s="3"/>
      <c r="C123" s="20"/>
    </row>
    <row r="124" spans="2:3">
      <c r="B124" s="3"/>
      <c r="C124" s="20"/>
    </row>
    <row r="125" spans="2:3">
      <c r="B125" s="3"/>
      <c r="C125" s="20"/>
    </row>
    <row r="126" spans="2:3">
      <c r="B126" s="3"/>
      <c r="C126" s="20"/>
    </row>
    <row r="127" spans="2:3">
      <c r="B127" s="3"/>
      <c r="C127" s="20"/>
    </row>
    <row r="128" spans="2:3">
      <c r="B128" s="3"/>
      <c r="C128" s="20"/>
    </row>
    <row r="129" spans="2:3">
      <c r="B129" s="3"/>
      <c r="C129" s="20"/>
    </row>
    <row r="130" spans="2:3">
      <c r="B130" s="3"/>
      <c r="C130" s="20"/>
    </row>
    <row r="131" spans="2:3">
      <c r="B131" s="3"/>
      <c r="C131" s="20"/>
    </row>
    <row r="132" spans="2:3">
      <c r="B132" s="3"/>
      <c r="C132" s="20"/>
    </row>
    <row r="133" spans="2:3">
      <c r="B133" s="3"/>
      <c r="C133" s="20"/>
    </row>
    <row r="134" spans="2:3">
      <c r="B134" s="3"/>
      <c r="C134" s="20"/>
    </row>
    <row r="135" spans="2:3">
      <c r="B135" s="3"/>
      <c r="C135" s="20"/>
    </row>
    <row r="136" spans="2:3">
      <c r="B136" s="3"/>
      <c r="C136" s="20"/>
    </row>
    <row r="137" spans="2:3">
      <c r="B137" s="3"/>
      <c r="C137" s="20"/>
    </row>
    <row r="138" spans="2:3">
      <c r="B138" s="3"/>
      <c r="C138" s="20"/>
    </row>
    <row r="139" spans="2:3">
      <c r="B139" s="3"/>
      <c r="C139" s="20"/>
    </row>
    <row r="140" spans="2:3">
      <c r="B140" s="3"/>
      <c r="C140" s="20"/>
    </row>
    <row r="141" spans="2:3">
      <c r="B141" s="3"/>
      <c r="C141" s="20"/>
    </row>
    <row r="142" spans="2:3">
      <c r="B142" s="3"/>
      <c r="C142" s="20"/>
    </row>
    <row r="143" spans="2:3">
      <c r="B143" s="3"/>
      <c r="C143" s="20"/>
    </row>
    <row r="144" spans="2:3">
      <c r="B144" s="3"/>
      <c r="C144" s="20"/>
    </row>
    <row r="145" spans="2:3">
      <c r="B145" s="3"/>
      <c r="C145" s="20"/>
    </row>
    <row r="146" spans="2:3">
      <c r="B146" s="3"/>
      <c r="C146" s="20"/>
    </row>
    <row r="147" spans="2:3">
      <c r="B147" s="3"/>
      <c r="C147" s="20"/>
    </row>
    <row r="148" spans="2:3">
      <c r="B148" s="3"/>
      <c r="C148" s="20"/>
    </row>
    <row r="149" spans="2:3">
      <c r="B149" s="3"/>
      <c r="C149" s="20"/>
    </row>
    <row r="150" spans="2:3">
      <c r="B150" s="3"/>
      <c r="C150" s="20"/>
    </row>
    <row r="151" spans="2:3">
      <c r="B151" s="3"/>
      <c r="C151" s="20"/>
    </row>
    <row r="152" spans="2:3">
      <c r="B152" s="3"/>
      <c r="C152" s="20"/>
    </row>
    <row r="153" spans="2:3">
      <c r="B153" s="3"/>
      <c r="C153" s="20"/>
    </row>
    <row r="154" spans="2:3">
      <c r="B154" s="3"/>
      <c r="C154" s="20"/>
    </row>
    <row r="155" spans="2:3">
      <c r="B155" s="3"/>
      <c r="C155" s="20"/>
    </row>
    <row r="156" spans="2:3">
      <c r="B156" s="3"/>
      <c r="C156" s="20"/>
    </row>
    <row r="157" spans="2:3">
      <c r="B157" s="3"/>
      <c r="C157" s="20"/>
    </row>
    <row r="158" spans="2:3">
      <c r="B158" s="3"/>
      <c r="C158" s="20"/>
    </row>
    <row r="159" spans="2:3">
      <c r="B159" s="3"/>
      <c r="C159" s="20"/>
    </row>
    <row r="160" spans="2:3">
      <c r="B160" s="3"/>
      <c r="C160" s="20"/>
    </row>
    <row r="161" spans="2:3">
      <c r="B161" s="3"/>
      <c r="C161" s="20"/>
    </row>
    <row r="162" spans="2:3">
      <c r="B162" s="3"/>
      <c r="C162" s="20"/>
    </row>
    <row r="163" spans="2:3">
      <c r="B163" s="3"/>
      <c r="C163" s="20"/>
    </row>
    <row r="164" spans="2:3">
      <c r="B164" s="3"/>
      <c r="C164" s="20"/>
    </row>
    <row r="165" spans="2:3">
      <c r="B165" s="3"/>
      <c r="C165" s="20"/>
    </row>
    <row r="166" spans="2:3">
      <c r="B166" s="3"/>
      <c r="C166" s="20"/>
    </row>
    <row r="167" spans="2:3">
      <c r="B167" s="3"/>
      <c r="C167" s="20"/>
    </row>
    <row r="168" spans="2:3">
      <c r="B168" s="3"/>
      <c r="C168" s="20"/>
    </row>
    <row r="169" spans="2:3">
      <c r="B169" s="3"/>
      <c r="C169" s="20"/>
    </row>
    <row r="170" spans="2:3">
      <c r="B170" s="3"/>
      <c r="C170" s="20"/>
    </row>
    <row r="171" spans="2:3">
      <c r="B171" s="3"/>
      <c r="C171" s="20"/>
    </row>
    <row r="172" spans="2:3">
      <c r="B172" s="3"/>
      <c r="C172" s="20"/>
    </row>
    <row r="173" spans="2:3">
      <c r="B173" s="3"/>
      <c r="C173" s="20"/>
    </row>
    <row r="174" spans="2:3">
      <c r="B174" s="3"/>
      <c r="C174" s="20"/>
    </row>
    <row r="175" spans="2:3">
      <c r="B175" s="3"/>
      <c r="C175" s="20"/>
    </row>
    <row r="176" spans="2:3">
      <c r="B176" s="3"/>
      <c r="C176" s="20"/>
    </row>
    <row r="177" spans="2:3">
      <c r="B177" s="3"/>
      <c r="C177" s="20"/>
    </row>
    <row r="178" spans="2:3">
      <c r="B178" s="3"/>
      <c r="C178" s="20"/>
    </row>
    <row r="179" spans="2:3">
      <c r="B179" s="3"/>
      <c r="C179" s="20"/>
    </row>
    <row r="180" spans="2:3">
      <c r="B180" s="3"/>
      <c r="C180" s="20"/>
    </row>
    <row r="181" spans="2:3">
      <c r="B181" s="3"/>
      <c r="C181" s="20"/>
    </row>
    <row r="182" spans="2:3">
      <c r="B182" s="3"/>
      <c r="C182" s="20"/>
    </row>
    <row r="183" spans="2:3">
      <c r="B183" s="3"/>
      <c r="C183" s="20"/>
    </row>
    <row r="184" spans="2:3">
      <c r="B184" s="3"/>
      <c r="C184" s="20"/>
    </row>
    <row r="185" spans="2:3">
      <c r="B185" s="3"/>
      <c r="C185" s="20"/>
    </row>
    <row r="186" spans="2:3">
      <c r="B186" s="3"/>
      <c r="C186" s="20"/>
    </row>
    <row r="187" spans="2:3">
      <c r="B187" s="3"/>
      <c r="C187" s="20"/>
    </row>
    <row r="188" spans="2:3">
      <c r="B188" s="3"/>
      <c r="C188" s="20"/>
    </row>
    <row r="189" spans="2:3">
      <c r="B189" s="3"/>
      <c r="C189" s="20"/>
    </row>
    <row r="190" spans="2:3">
      <c r="B190" s="3"/>
      <c r="C190" s="20"/>
    </row>
    <row r="191" spans="2:3">
      <c r="B191" s="3"/>
      <c r="C191" s="20"/>
    </row>
    <row r="192" spans="2:3">
      <c r="B192" s="3"/>
      <c r="C192" s="20"/>
    </row>
    <row r="193" spans="2:3">
      <c r="B193" s="3"/>
      <c r="C193" s="20"/>
    </row>
    <row r="194" spans="2:3">
      <c r="B194" s="3"/>
      <c r="C194" s="20"/>
    </row>
    <row r="195" spans="2:3">
      <c r="B195" s="3"/>
      <c r="C195" s="20"/>
    </row>
    <row r="196" spans="2:3">
      <c r="B196" s="3"/>
      <c r="C196" s="20"/>
    </row>
    <row r="197" spans="2:3">
      <c r="B197" s="3"/>
      <c r="C197" s="20"/>
    </row>
    <row r="198" spans="2:3">
      <c r="B198" s="3"/>
      <c r="C198" s="20"/>
    </row>
    <row r="199" spans="2:3">
      <c r="B199" s="3"/>
      <c r="C199" s="20"/>
    </row>
    <row r="200" spans="2:3">
      <c r="B200" s="3"/>
      <c r="C200" s="20"/>
    </row>
    <row r="201" spans="2:3">
      <c r="B201" s="3"/>
      <c r="C201" s="20"/>
    </row>
    <row r="202" spans="2:3">
      <c r="B202" s="3"/>
      <c r="C202" s="20"/>
    </row>
    <row r="203" spans="2:3">
      <c r="B203" s="3"/>
      <c r="C203" s="20"/>
    </row>
    <row r="204" spans="2:3">
      <c r="B204" s="3"/>
      <c r="C204" s="20"/>
    </row>
    <row r="205" spans="2:3">
      <c r="B205" s="3"/>
      <c r="C205" s="20"/>
    </row>
    <row r="206" spans="2:3">
      <c r="B206" s="3"/>
      <c r="C206" s="20"/>
    </row>
    <row r="207" spans="2:3">
      <c r="B207" s="3"/>
      <c r="C207" s="20"/>
    </row>
    <row r="208" spans="2:3">
      <c r="B208" s="3"/>
      <c r="C208" s="20"/>
    </row>
    <row r="209" spans="2:3">
      <c r="B209" s="3"/>
      <c r="C209" s="20"/>
    </row>
    <row r="210" spans="2:3">
      <c r="B210" s="3"/>
      <c r="C210" s="20"/>
    </row>
    <row r="211" spans="2:3">
      <c r="B211" s="3"/>
      <c r="C211" s="20"/>
    </row>
    <row r="212" spans="2:3">
      <c r="B212" s="3"/>
      <c r="C212" s="20"/>
    </row>
    <row r="213" spans="2:3">
      <c r="B213" s="3"/>
      <c r="C213" s="20"/>
    </row>
    <row r="214" spans="2:3">
      <c r="B214" s="3"/>
      <c r="C214" s="20"/>
    </row>
    <row r="215" spans="2:3">
      <c r="B215" s="3"/>
      <c r="C215" s="20"/>
    </row>
    <row r="216" spans="2:3">
      <c r="B216" s="3"/>
      <c r="C216" s="20"/>
    </row>
    <row r="217" spans="2:3">
      <c r="B217" s="3"/>
      <c r="C217" s="20"/>
    </row>
    <row r="218" spans="2:3">
      <c r="B218" s="3"/>
      <c r="C218" s="20"/>
    </row>
    <row r="219" spans="2:3">
      <c r="B219" s="3"/>
      <c r="C219" s="20"/>
    </row>
    <row r="220" spans="2:3">
      <c r="B220" s="3"/>
      <c r="C220" s="20"/>
    </row>
    <row r="221" spans="2:3">
      <c r="B221" s="3"/>
      <c r="C221" s="20"/>
    </row>
    <row r="222" spans="2:3">
      <c r="B222" s="3"/>
      <c r="C222" s="20"/>
    </row>
    <row r="223" spans="2:3">
      <c r="B223" s="3"/>
      <c r="C223" s="20"/>
    </row>
    <row r="224" spans="2:3">
      <c r="B224" s="3"/>
      <c r="C224" s="20"/>
    </row>
    <row r="225" spans="2:3">
      <c r="B225" s="3"/>
      <c r="C225" s="20"/>
    </row>
    <row r="226" spans="2:3">
      <c r="B226" s="3"/>
      <c r="C226" s="20"/>
    </row>
    <row r="227" spans="2:3">
      <c r="B227" s="3"/>
      <c r="C227" s="20"/>
    </row>
    <row r="228" spans="2:3">
      <c r="B228" s="3"/>
      <c r="C228" s="20"/>
    </row>
    <row r="229" spans="2:3">
      <c r="B229" s="3"/>
      <c r="C229" s="20"/>
    </row>
    <row r="230" spans="2:3">
      <c r="B230" s="3"/>
      <c r="C230" s="20"/>
    </row>
    <row r="231" spans="2:3">
      <c r="B231" s="3"/>
      <c r="C231" s="20"/>
    </row>
    <row r="232" spans="2:3">
      <c r="B232" s="3"/>
      <c r="C232" s="20"/>
    </row>
    <row r="233" spans="2:3">
      <c r="B233" s="3"/>
      <c r="C233" s="20"/>
    </row>
    <row r="234" spans="2:3">
      <c r="B234" s="3"/>
      <c r="C234" s="20"/>
    </row>
    <row r="235" spans="2:3">
      <c r="B235" s="3"/>
      <c r="C235" s="20"/>
    </row>
    <row r="236" spans="2:3">
      <c r="B236" s="3"/>
      <c r="C236" s="20"/>
    </row>
    <row r="237" spans="2:3">
      <c r="B237" s="3"/>
      <c r="C237" s="20"/>
    </row>
    <row r="238" spans="2:3">
      <c r="B238" s="3"/>
      <c r="C238" s="20"/>
    </row>
    <row r="239" spans="2:3">
      <c r="B239" s="3"/>
      <c r="C239" s="20"/>
    </row>
    <row r="240" spans="2:3">
      <c r="B240" s="3"/>
      <c r="C240" s="20"/>
    </row>
    <row r="241" spans="2:3">
      <c r="B241" s="3"/>
      <c r="C241" s="20"/>
    </row>
    <row r="242" spans="2:3">
      <c r="B242" s="3"/>
      <c r="C242" s="20"/>
    </row>
    <row r="243" spans="2:3">
      <c r="B243" s="3"/>
      <c r="C243" s="20"/>
    </row>
    <row r="244" spans="2:3">
      <c r="B244" s="3"/>
      <c r="C244" s="20"/>
    </row>
    <row r="245" spans="2:3">
      <c r="B245" s="3"/>
      <c r="C245" s="20"/>
    </row>
    <row r="246" spans="2:3">
      <c r="B246" s="3"/>
      <c r="C246" s="20"/>
    </row>
    <row r="247" spans="2:3">
      <c r="B247" s="3"/>
      <c r="C247" s="20"/>
    </row>
    <row r="248" spans="2:3">
      <c r="B248" s="3"/>
      <c r="C248" s="20"/>
    </row>
    <row r="249" spans="2:3">
      <c r="B249" s="3"/>
      <c r="C249" s="20"/>
    </row>
    <row r="250" spans="2:3">
      <c r="B250" s="3"/>
      <c r="C250" s="20"/>
    </row>
    <row r="251" spans="2:3">
      <c r="B251" s="3"/>
      <c r="C251" s="20"/>
    </row>
    <row r="252" spans="2:3">
      <c r="B252" s="3"/>
      <c r="C252" s="20"/>
    </row>
    <row r="253" spans="2:3">
      <c r="B253" s="3"/>
      <c r="C253" s="20"/>
    </row>
    <row r="254" spans="2:3">
      <c r="B254" s="3"/>
      <c r="C254" s="20"/>
    </row>
    <row r="255" spans="2:3">
      <c r="B255" s="3"/>
      <c r="C255" s="20"/>
    </row>
    <row r="256" spans="2:3">
      <c r="B256" s="3"/>
      <c r="C256" s="20"/>
    </row>
    <row r="257" spans="2:3">
      <c r="B257" s="3"/>
      <c r="C257" s="20"/>
    </row>
    <row r="258" spans="2:3">
      <c r="B258" s="3"/>
      <c r="C258" s="20"/>
    </row>
    <row r="259" spans="2:3">
      <c r="B259" s="3"/>
      <c r="C259" s="20"/>
    </row>
    <row r="260" spans="2:3">
      <c r="B260" s="3"/>
      <c r="C260" s="20"/>
    </row>
    <row r="261" spans="2:3">
      <c r="B261" s="3"/>
      <c r="C261" s="20"/>
    </row>
    <row r="262" spans="2:3">
      <c r="B262" s="3"/>
      <c r="C262" s="20"/>
    </row>
    <row r="263" spans="2:3">
      <c r="B263" s="3"/>
      <c r="C263" s="20"/>
    </row>
    <row r="264" spans="2:3">
      <c r="B264" s="3"/>
      <c r="C264" s="20"/>
    </row>
    <row r="265" spans="2:3">
      <c r="B265" s="3"/>
      <c r="C265" s="20"/>
    </row>
    <row r="266" spans="2:3">
      <c r="B266" s="3"/>
      <c r="C266" s="20"/>
    </row>
    <row r="267" spans="2:3">
      <c r="B267" s="3"/>
      <c r="C267" s="20"/>
    </row>
    <row r="268" spans="2:3">
      <c r="B268" s="3"/>
      <c r="C268" s="20"/>
    </row>
    <row r="269" spans="2:3">
      <c r="B269" s="3"/>
      <c r="C269" s="20"/>
    </row>
    <row r="270" spans="2:3">
      <c r="B270" s="3"/>
      <c r="C270" s="20"/>
    </row>
    <row r="271" spans="2:3">
      <c r="B271" s="3"/>
      <c r="C271" s="20"/>
    </row>
    <row r="272" spans="2:3">
      <c r="B272" s="3"/>
      <c r="C272" s="20"/>
    </row>
    <row r="273" spans="2:3">
      <c r="B273" s="3"/>
      <c r="C273" s="20"/>
    </row>
    <row r="274" spans="2:3">
      <c r="B274" s="3"/>
      <c r="C274" s="20"/>
    </row>
    <row r="275" spans="2:3">
      <c r="B275" s="3"/>
      <c r="C275" s="20"/>
    </row>
    <row r="276" spans="2:3">
      <c r="B276" s="3"/>
      <c r="C276" s="20"/>
    </row>
    <row r="277" spans="2:3">
      <c r="B277" s="3"/>
      <c r="C277" s="20"/>
    </row>
    <row r="278" spans="2:3">
      <c r="B278" s="3"/>
      <c r="C278" s="20"/>
    </row>
    <row r="279" spans="2:3">
      <c r="B279" s="3"/>
      <c r="C279" s="20"/>
    </row>
    <row r="280" spans="2:3">
      <c r="B280" s="3"/>
      <c r="C280" s="20"/>
    </row>
    <row r="281" spans="2:3">
      <c r="B281" s="3"/>
      <c r="C281" s="20"/>
    </row>
    <row r="282" spans="2:3">
      <c r="B282" s="3"/>
      <c r="C282" s="20"/>
    </row>
    <row r="283" spans="2:3">
      <c r="B283" s="3"/>
      <c r="C283" s="20"/>
    </row>
    <row r="284" spans="2:3">
      <c r="B284" s="3"/>
      <c r="C284" s="20"/>
    </row>
    <row r="285" spans="2:3">
      <c r="B285" s="3"/>
      <c r="C285" s="20"/>
    </row>
    <row r="286" spans="2:3">
      <c r="B286" s="3"/>
      <c r="C286" s="20"/>
    </row>
    <row r="287" spans="2:3">
      <c r="B287" s="3"/>
      <c r="C287" s="20"/>
    </row>
    <row r="288" spans="2:3">
      <c r="B288" s="3"/>
      <c r="C288" s="20"/>
    </row>
    <row r="289" spans="2:3">
      <c r="B289" s="3"/>
      <c r="C289" s="20"/>
    </row>
    <row r="290" spans="2:3">
      <c r="B290" s="3"/>
      <c r="C290" s="20"/>
    </row>
    <row r="291" spans="2:3">
      <c r="B291" s="3"/>
      <c r="C291" s="20"/>
    </row>
    <row r="292" spans="2:3">
      <c r="B292" s="3"/>
      <c r="C292" s="20"/>
    </row>
    <row r="293" spans="2:3">
      <c r="B293" s="3"/>
      <c r="C293" s="20"/>
    </row>
    <row r="294" spans="2:3">
      <c r="B294" s="3"/>
      <c r="C294" s="20"/>
    </row>
    <row r="295" spans="2:3">
      <c r="B295" s="3"/>
      <c r="C295" s="20"/>
    </row>
    <row r="296" spans="2:3">
      <c r="B296" s="3"/>
      <c r="C296" s="20"/>
    </row>
    <row r="297" spans="2:3">
      <c r="B297" s="3"/>
      <c r="C297" s="20"/>
    </row>
    <row r="298" spans="2:3">
      <c r="B298" s="3"/>
      <c r="C298" s="20"/>
    </row>
    <row r="299" spans="2:3">
      <c r="B299" s="3"/>
      <c r="C299" s="20"/>
    </row>
    <row r="300" spans="2:3">
      <c r="B300" s="3"/>
      <c r="C300" s="20"/>
    </row>
    <row r="301" spans="2:3">
      <c r="B301" s="3"/>
      <c r="C301" s="20"/>
    </row>
    <row r="302" spans="2:3">
      <c r="B302" s="3"/>
      <c r="C302" s="20"/>
    </row>
    <row r="303" spans="2:3">
      <c r="B303" s="3"/>
      <c r="C303" s="20"/>
    </row>
    <row r="304" spans="2:3">
      <c r="B304" s="3"/>
      <c r="C304" s="20"/>
    </row>
    <row r="305" spans="2:3">
      <c r="B305" s="3"/>
      <c r="C305" s="20"/>
    </row>
    <row r="306" spans="2:3">
      <c r="B306" s="3"/>
      <c r="C306" s="20"/>
    </row>
    <row r="307" spans="2:3">
      <c r="B307" s="3"/>
      <c r="C307" s="20"/>
    </row>
    <row r="308" spans="2:3">
      <c r="B308" s="3"/>
      <c r="C308" s="20"/>
    </row>
    <row r="309" spans="2:3">
      <c r="B309" s="3"/>
      <c r="C309" s="20"/>
    </row>
    <row r="310" spans="2:3">
      <c r="B310" s="3"/>
      <c r="C310" s="20"/>
    </row>
    <row r="311" spans="2:3">
      <c r="B311" s="3"/>
      <c r="C311" s="20"/>
    </row>
    <row r="312" spans="2:3">
      <c r="B312" s="3"/>
      <c r="C312" s="20"/>
    </row>
    <row r="313" spans="2:3">
      <c r="B313" s="3"/>
      <c r="C313" s="20"/>
    </row>
    <row r="314" spans="2:3">
      <c r="B314" s="3"/>
      <c r="C314" s="20"/>
    </row>
    <row r="315" spans="2:3">
      <c r="B315" s="3"/>
      <c r="C315" s="20"/>
    </row>
    <row r="316" spans="2:3">
      <c r="B316" s="3"/>
      <c r="C316" s="20"/>
    </row>
    <row r="317" spans="2:3">
      <c r="B317" s="3"/>
      <c r="C317" s="20"/>
    </row>
    <row r="318" spans="2:3">
      <c r="B318" s="3"/>
      <c r="C318" s="20"/>
    </row>
    <row r="319" spans="2:3">
      <c r="B319" s="3"/>
      <c r="C319" s="20"/>
    </row>
    <row r="320" spans="2:3">
      <c r="B320" s="3"/>
      <c r="C320" s="20"/>
    </row>
    <row r="321" spans="2:3">
      <c r="B321" s="3"/>
      <c r="C321" s="20"/>
    </row>
    <row r="322" spans="2:3">
      <c r="B322" s="3"/>
      <c r="C322" s="20"/>
    </row>
    <row r="323" spans="2:3">
      <c r="B323" s="3"/>
      <c r="C323" s="20"/>
    </row>
    <row r="324" spans="2:3">
      <c r="B324" s="3"/>
      <c r="C324" s="20"/>
    </row>
    <row r="325" spans="2:3">
      <c r="B325" s="3"/>
      <c r="C325" s="20"/>
    </row>
    <row r="326" spans="2:3">
      <c r="B326" s="3"/>
      <c r="C326" s="20"/>
    </row>
    <row r="327" spans="2:3">
      <c r="B327" s="3"/>
      <c r="C327" s="20"/>
    </row>
    <row r="328" spans="2:3">
      <c r="B328" s="3"/>
      <c r="C328" s="20"/>
    </row>
    <row r="329" spans="2:3">
      <c r="B329" s="3"/>
      <c r="C329" s="20"/>
    </row>
    <row r="330" spans="2:3">
      <c r="B330" s="3"/>
      <c r="C330" s="20"/>
    </row>
    <row r="331" spans="2:3">
      <c r="B331" s="3"/>
      <c r="C331" s="20"/>
    </row>
    <row r="332" spans="2:3">
      <c r="B332" s="3"/>
      <c r="C332" s="20"/>
    </row>
    <row r="333" spans="2:3">
      <c r="B333" s="3"/>
      <c r="C333" s="20"/>
    </row>
    <row r="334" spans="2:3">
      <c r="B334" s="3"/>
      <c r="C334" s="20"/>
    </row>
    <row r="335" spans="2:3">
      <c r="B335" s="3"/>
      <c r="C335" s="20"/>
    </row>
    <row r="336" spans="2:3">
      <c r="B336" s="3"/>
      <c r="C336" s="20"/>
    </row>
    <row r="337" spans="2:3">
      <c r="B337" s="3"/>
      <c r="C337" s="20"/>
    </row>
    <row r="338" spans="2:3">
      <c r="B338" s="3"/>
      <c r="C338" s="20"/>
    </row>
    <row r="339" spans="2:3">
      <c r="B339" s="3"/>
      <c r="C339" s="20"/>
    </row>
    <row r="340" spans="2:3">
      <c r="B340" s="3"/>
      <c r="C340" s="20"/>
    </row>
    <row r="341" spans="2:3">
      <c r="B341" s="3"/>
      <c r="C341" s="20"/>
    </row>
    <row r="342" spans="2:3">
      <c r="B342" s="3"/>
      <c r="C342" s="20"/>
    </row>
    <row r="343" spans="2:3">
      <c r="B343" s="3"/>
      <c r="C343" s="20"/>
    </row>
    <row r="344" spans="2:3">
      <c r="B344" s="3"/>
      <c r="C344" s="20"/>
    </row>
    <row r="345" spans="2:3">
      <c r="B345" s="3"/>
      <c r="C345" s="20"/>
    </row>
    <row r="346" spans="2:3">
      <c r="B346" s="3"/>
      <c r="C346" s="20"/>
    </row>
    <row r="347" spans="2:3">
      <c r="B347" s="3"/>
      <c r="C347" s="20"/>
    </row>
    <row r="348" spans="2:3">
      <c r="B348" s="3"/>
      <c r="C348" s="20"/>
    </row>
    <row r="349" spans="2:3">
      <c r="B349" s="3"/>
      <c r="C349" s="20"/>
    </row>
    <row r="350" spans="2:3">
      <c r="B350" s="3"/>
      <c r="C350" s="20"/>
    </row>
    <row r="351" spans="2:3">
      <c r="B351" s="3"/>
      <c r="C351" s="20"/>
    </row>
    <row r="352" spans="2:3">
      <c r="B352" s="3"/>
      <c r="C352" s="20"/>
    </row>
    <row r="353" spans="2:3">
      <c r="B353" s="3"/>
      <c r="C353" s="20"/>
    </row>
    <row r="354" spans="2:3">
      <c r="B354" s="3"/>
      <c r="C354" s="20"/>
    </row>
    <row r="355" spans="2:3">
      <c r="B355" s="3"/>
      <c r="C355" s="20"/>
    </row>
    <row r="356" spans="2:3">
      <c r="B356" s="3"/>
      <c r="C356" s="20"/>
    </row>
    <row r="357" spans="2:3">
      <c r="B357" s="3"/>
      <c r="C357" s="20"/>
    </row>
    <row r="358" spans="2:3">
      <c r="B358" s="3"/>
      <c r="C358" s="20"/>
    </row>
    <row r="359" spans="2:3">
      <c r="B359" s="3"/>
      <c r="C359" s="20"/>
    </row>
    <row r="360" spans="2:3">
      <c r="B360" s="3"/>
      <c r="C360" s="20"/>
    </row>
    <row r="361" spans="2:3">
      <c r="B361" s="3"/>
      <c r="C361" s="20"/>
    </row>
    <row r="362" spans="2:3">
      <c r="B362" s="3"/>
      <c r="C362" s="20"/>
    </row>
    <row r="363" spans="2:3">
      <c r="B363" s="3"/>
      <c r="C363" s="20"/>
    </row>
    <row r="364" spans="2:3">
      <c r="B364" s="3"/>
      <c r="C364" s="20"/>
    </row>
    <row r="365" spans="2:3">
      <c r="B365" s="3"/>
      <c r="C365" s="20"/>
    </row>
    <row r="366" spans="2:3">
      <c r="B366" s="3"/>
      <c r="C366" s="20"/>
    </row>
    <row r="367" spans="2:3">
      <c r="B367" s="3"/>
      <c r="C367" s="20"/>
    </row>
    <row r="368" spans="2:3">
      <c r="B368" s="3"/>
      <c r="C368" s="20"/>
    </row>
    <row r="369" spans="2:3">
      <c r="B369" s="3"/>
      <c r="C369" s="20"/>
    </row>
    <row r="370" spans="2:3">
      <c r="B370" s="3"/>
      <c r="C370" s="20"/>
    </row>
    <row r="371" spans="2:3">
      <c r="B371" s="3"/>
      <c r="C371" s="20"/>
    </row>
    <row r="372" spans="2:3">
      <c r="B372" s="3"/>
      <c r="C372" s="20"/>
    </row>
    <row r="373" spans="2:3">
      <c r="B373" s="3"/>
      <c r="C373" s="20"/>
    </row>
    <row r="374" spans="2:3">
      <c r="B374" s="3"/>
      <c r="C374" s="20"/>
    </row>
    <row r="375" spans="2:3">
      <c r="B375" s="3"/>
      <c r="C375" s="20"/>
    </row>
    <row r="376" spans="2:3">
      <c r="B376" s="3"/>
      <c r="C376" s="20"/>
    </row>
    <row r="377" spans="2:3">
      <c r="B377" s="3"/>
      <c r="C377" s="20"/>
    </row>
    <row r="378" spans="2:3">
      <c r="B378" s="3"/>
      <c r="C378" s="20"/>
    </row>
    <row r="379" spans="2:3">
      <c r="B379" s="3"/>
      <c r="C379" s="20"/>
    </row>
    <row r="380" spans="2:3">
      <c r="B380" s="3"/>
      <c r="C380" s="20"/>
    </row>
    <row r="381" spans="2:3">
      <c r="B381" s="3"/>
      <c r="C381" s="20"/>
    </row>
    <row r="382" spans="2:3">
      <c r="B382" s="3"/>
      <c r="C382" s="20"/>
    </row>
    <row r="383" spans="2:3">
      <c r="B383" s="3"/>
      <c r="C383" s="20"/>
    </row>
    <row r="384" spans="2:3">
      <c r="B384" s="3"/>
      <c r="C384" s="20"/>
    </row>
    <row r="385" spans="2:3">
      <c r="B385" s="3"/>
      <c r="C385" s="20"/>
    </row>
    <row r="386" spans="2:3">
      <c r="B386" s="3"/>
      <c r="C386" s="20"/>
    </row>
    <row r="387" spans="2:3">
      <c r="B387" s="3"/>
      <c r="C387" s="20"/>
    </row>
    <row r="388" spans="2:3">
      <c r="B388" s="3"/>
      <c r="C388" s="20"/>
    </row>
    <row r="389" spans="2:3">
      <c r="B389" s="3"/>
      <c r="C389" s="20"/>
    </row>
    <row r="390" spans="2:3">
      <c r="B390" s="3"/>
      <c r="C390" s="20"/>
    </row>
    <row r="391" spans="2:3">
      <c r="B391" s="3"/>
      <c r="C391" s="20"/>
    </row>
    <row r="392" spans="2:3">
      <c r="B392" s="3"/>
      <c r="C392" s="20"/>
    </row>
    <row r="393" spans="2:3">
      <c r="B393" s="3"/>
      <c r="C393" s="20"/>
    </row>
    <row r="394" spans="2:3">
      <c r="B394" s="3"/>
      <c r="C394" s="20"/>
    </row>
    <row r="395" spans="2:3">
      <c r="B395" s="3"/>
      <c r="C395" s="20"/>
    </row>
    <row r="396" spans="2:3">
      <c r="B396" s="3"/>
      <c r="C396" s="20"/>
    </row>
    <row r="397" spans="2:3">
      <c r="B397" s="3"/>
      <c r="C397" s="20"/>
    </row>
    <row r="398" spans="2:3">
      <c r="B398" s="3"/>
      <c r="C398" s="20"/>
    </row>
    <row r="399" spans="2:3">
      <c r="B399" s="3"/>
      <c r="C399" s="20"/>
    </row>
    <row r="400" spans="2:3">
      <c r="B400" s="3"/>
      <c r="C400" s="20"/>
    </row>
    <row r="401" spans="2:3">
      <c r="B401" s="3"/>
      <c r="C401" s="20"/>
    </row>
    <row r="402" spans="2:3">
      <c r="B402" s="3"/>
      <c r="C402" s="20"/>
    </row>
    <row r="403" spans="2:3">
      <c r="B403" s="3"/>
      <c r="C403" s="20"/>
    </row>
    <row r="404" spans="2:3">
      <c r="B404" s="3"/>
      <c r="C404" s="20"/>
    </row>
    <row r="405" spans="2:3">
      <c r="B405" s="3"/>
      <c r="C405" s="20"/>
    </row>
    <row r="406" spans="2:3">
      <c r="B406" s="3"/>
      <c r="C406" s="20"/>
    </row>
    <row r="407" spans="2:3">
      <c r="B407" s="3"/>
      <c r="C407" s="20"/>
    </row>
    <row r="408" spans="2:3">
      <c r="B408" s="3"/>
      <c r="C408" s="20"/>
    </row>
    <row r="409" spans="2:3">
      <c r="B409" s="3"/>
      <c r="C409" s="20"/>
    </row>
    <row r="410" spans="2:3">
      <c r="B410" s="3"/>
      <c r="C410" s="20"/>
    </row>
    <row r="411" spans="2:3">
      <c r="B411" s="3"/>
      <c r="C411" s="20"/>
    </row>
    <row r="412" spans="2:3">
      <c r="B412" s="3"/>
      <c r="C412" s="20"/>
    </row>
    <row r="413" spans="2:3">
      <c r="B413" s="3"/>
      <c r="C413" s="20"/>
    </row>
    <row r="414" spans="2:3">
      <c r="B414" s="3"/>
      <c r="C414" s="20"/>
    </row>
    <row r="415" spans="2:3">
      <c r="B415" s="3"/>
      <c r="C415" s="20"/>
    </row>
    <row r="416" spans="2:3">
      <c r="B416" s="3"/>
      <c r="C416" s="20"/>
    </row>
    <row r="417" spans="2:3">
      <c r="B417" s="3"/>
      <c r="C417" s="20"/>
    </row>
    <row r="418" spans="2:3">
      <c r="B418" s="3"/>
      <c r="C418" s="20"/>
    </row>
    <row r="419" spans="2:3">
      <c r="B419" s="3"/>
      <c r="C419" s="20"/>
    </row>
    <row r="420" spans="2:3">
      <c r="B420" s="3"/>
      <c r="C420" s="20"/>
    </row>
    <row r="421" spans="2:3">
      <c r="B421" s="3"/>
      <c r="C421" s="20"/>
    </row>
    <row r="422" spans="2:3">
      <c r="B422" s="3"/>
      <c r="C422" s="20"/>
    </row>
    <row r="423" spans="2:3">
      <c r="B423" s="3"/>
      <c r="C423" s="20"/>
    </row>
    <row r="424" spans="2:3">
      <c r="B424" s="3"/>
      <c r="C424" s="20"/>
    </row>
    <row r="425" spans="2:3">
      <c r="B425" s="3"/>
      <c r="C425" s="20"/>
    </row>
    <row r="426" spans="2:3">
      <c r="B426" s="3"/>
      <c r="C426" s="20"/>
    </row>
    <row r="427" spans="2:3">
      <c r="B427" s="3"/>
      <c r="C427" s="20"/>
    </row>
    <row r="428" spans="2:3">
      <c r="B428" s="3"/>
      <c r="C428" s="20"/>
    </row>
    <row r="429" spans="2:3">
      <c r="B429" s="3"/>
      <c r="C429" s="20"/>
    </row>
    <row r="430" spans="2:3">
      <c r="B430" s="3"/>
      <c r="C430" s="20"/>
    </row>
    <row r="431" spans="2:3">
      <c r="B431" s="3"/>
      <c r="C431" s="20"/>
    </row>
    <row r="432" spans="2:3">
      <c r="B432" s="3"/>
      <c r="C432" s="20"/>
    </row>
    <row r="433" spans="2:3">
      <c r="B433" s="3"/>
      <c r="C433" s="20"/>
    </row>
    <row r="434" spans="2:3">
      <c r="B434" s="3"/>
      <c r="C434" s="20"/>
    </row>
    <row r="435" spans="2:3">
      <c r="B435" s="3"/>
      <c r="C435" s="20"/>
    </row>
    <row r="436" spans="2:3">
      <c r="B436" s="3"/>
      <c r="C436" s="20"/>
    </row>
    <row r="437" spans="2:3">
      <c r="B437" s="3"/>
      <c r="C437" s="20"/>
    </row>
    <row r="438" spans="2:3">
      <c r="B438" s="3"/>
      <c r="C438" s="20"/>
    </row>
    <row r="439" spans="2:3">
      <c r="B439" s="3"/>
      <c r="C439" s="20"/>
    </row>
    <row r="440" spans="2:3">
      <c r="B440" s="3"/>
      <c r="C440" s="20"/>
    </row>
    <row r="441" spans="2:3">
      <c r="B441" s="3"/>
      <c r="C441" s="20"/>
    </row>
    <row r="442" spans="2:3">
      <c r="B442" s="3"/>
      <c r="C442" s="20"/>
    </row>
    <row r="443" spans="2:3">
      <c r="B443" s="3"/>
      <c r="C443" s="20"/>
    </row>
    <row r="444" spans="2:3">
      <c r="B444" s="3"/>
      <c r="C444" s="20"/>
    </row>
    <row r="445" spans="2:3">
      <c r="B445" s="3"/>
      <c r="C445" s="20"/>
    </row>
    <row r="446" spans="2:3">
      <c r="B446" s="3"/>
      <c r="C446" s="20"/>
    </row>
    <row r="447" spans="2:3">
      <c r="B447" s="3"/>
      <c r="C447" s="20"/>
    </row>
    <row r="448" spans="2:3">
      <c r="B448" s="3"/>
      <c r="C448" s="20"/>
    </row>
    <row r="449" spans="2:3">
      <c r="B449" s="3"/>
      <c r="C449" s="20"/>
    </row>
    <row r="450" spans="2:3">
      <c r="B450" s="3"/>
      <c r="C450" s="20"/>
    </row>
    <row r="451" spans="2:3">
      <c r="B451" s="3"/>
      <c r="C451" s="20"/>
    </row>
    <row r="452" spans="2:3">
      <c r="B452" s="3"/>
      <c r="C452" s="20"/>
    </row>
    <row r="453" spans="2:3">
      <c r="B453" s="3"/>
      <c r="C453" s="20"/>
    </row>
    <row r="454" spans="2:3">
      <c r="B454" s="3"/>
      <c r="C454" s="20"/>
    </row>
    <row r="455" spans="2:3">
      <c r="B455" s="3"/>
      <c r="C455" s="20"/>
    </row>
    <row r="456" spans="2:3">
      <c r="B456" s="3"/>
      <c r="C456" s="20"/>
    </row>
    <row r="457" spans="2:3">
      <c r="B457" s="3"/>
      <c r="C457" s="20"/>
    </row>
    <row r="458" spans="2:3">
      <c r="B458" s="3"/>
      <c r="C458" s="20"/>
    </row>
    <row r="459" spans="2:3">
      <c r="B459" s="3"/>
      <c r="C459" s="20"/>
    </row>
    <row r="460" spans="2:3">
      <c r="B460" s="3"/>
      <c r="C460" s="20"/>
    </row>
    <row r="461" spans="2:3">
      <c r="B461" s="3"/>
      <c r="C461" s="20"/>
    </row>
    <row r="462" spans="2:3">
      <c r="B462" s="3"/>
      <c r="C462" s="20"/>
    </row>
    <row r="463" spans="2:3">
      <c r="B463" s="3"/>
      <c r="C463" s="20"/>
    </row>
    <row r="464" spans="2:3">
      <c r="B464" s="3"/>
      <c r="C464" s="20"/>
    </row>
    <row r="465" spans="2:3">
      <c r="B465" s="3"/>
      <c r="C465" s="20"/>
    </row>
    <row r="466" spans="2:3">
      <c r="B466" s="3"/>
      <c r="C466" s="20"/>
    </row>
    <row r="467" spans="2:3">
      <c r="B467" s="3"/>
      <c r="C467" s="20"/>
    </row>
    <row r="468" spans="2:3">
      <c r="B468" s="3"/>
      <c r="C468" s="20"/>
    </row>
    <row r="469" spans="2:3">
      <c r="B469" s="3"/>
      <c r="C469" s="20"/>
    </row>
    <row r="470" spans="2:3">
      <c r="B470" s="3"/>
      <c r="C470" s="20"/>
    </row>
    <row r="471" spans="2:3">
      <c r="B471" s="3"/>
      <c r="C471" s="20"/>
    </row>
    <row r="472" spans="2:3">
      <c r="B472" s="3"/>
      <c r="C472" s="20"/>
    </row>
    <row r="473" spans="2:3">
      <c r="B473" s="3"/>
      <c r="C473" s="20"/>
    </row>
    <row r="474" spans="2:3">
      <c r="B474" s="3"/>
      <c r="C474" s="20"/>
    </row>
    <row r="475" spans="2:3">
      <c r="B475" s="3"/>
      <c r="C475" s="20"/>
    </row>
    <row r="476" spans="2:3">
      <c r="B476" s="3"/>
      <c r="C476" s="20"/>
    </row>
    <row r="477" spans="2:3">
      <c r="B477" s="3"/>
      <c r="C477" s="20"/>
    </row>
    <row r="478" spans="2:3">
      <c r="B478" s="3"/>
      <c r="C478" s="20"/>
    </row>
    <row r="479" spans="2:3">
      <c r="B479" s="3"/>
      <c r="C479" s="20"/>
    </row>
    <row r="480" spans="2:3">
      <c r="B480" s="3"/>
      <c r="C480" s="20"/>
    </row>
    <row r="481" spans="2:3">
      <c r="B481" s="3"/>
      <c r="C481" s="20"/>
    </row>
    <row r="482" spans="2:3">
      <c r="B482" s="3"/>
      <c r="C482" s="20"/>
    </row>
    <row r="483" spans="2:3">
      <c r="B483" s="3"/>
      <c r="C483" s="20"/>
    </row>
    <row r="484" spans="2:3">
      <c r="B484" s="3"/>
      <c r="C484" s="20"/>
    </row>
    <row r="485" spans="2:3">
      <c r="B485" s="3"/>
      <c r="C485" s="20"/>
    </row>
    <row r="486" spans="2:3">
      <c r="B486" s="3"/>
      <c r="C486" s="20"/>
    </row>
    <row r="487" spans="2:3">
      <c r="B487" s="3"/>
      <c r="C487" s="20"/>
    </row>
    <row r="488" spans="2:3">
      <c r="B488" s="3"/>
      <c r="C488" s="20"/>
    </row>
    <row r="489" spans="2:3">
      <c r="B489" s="3"/>
      <c r="C489" s="20"/>
    </row>
    <row r="490" spans="2:3">
      <c r="B490" s="3"/>
      <c r="C490" s="20"/>
    </row>
    <row r="491" spans="2:3">
      <c r="B491" s="3"/>
      <c r="C491" s="20"/>
    </row>
    <row r="492" spans="2:3">
      <c r="B492" s="3"/>
      <c r="C492" s="20"/>
    </row>
    <row r="493" spans="2:3">
      <c r="B493" s="3"/>
      <c r="C493" s="20"/>
    </row>
    <row r="494" spans="2:3">
      <c r="B494" s="3"/>
      <c r="C494" s="20"/>
    </row>
    <row r="495" spans="2:3">
      <c r="B495" s="3"/>
      <c r="C495" s="20"/>
    </row>
    <row r="496" spans="2:3">
      <c r="B496" s="3"/>
      <c r="C496" s="20"/>
    </row>
    <row r="497" spans="2:3">
      <c r="B497" s="3"/>
      <c r="C497" s="20"/>
    </row>
    <row r="498" spans="2:3">
      <c r="B498" s="3"/>
      <c r="C498" s="20"/>
    </row>
    <row r="499" spans="2:3">
      <c r="B499" s="3"/>
      <c r="C499" s="20"/>
    </row>
    <row r="500" spans="2:3">
      <c r="B500" s="3"/>
      <c r="C500" s="20"/>
    </row>
    <row r="501" spans="2:3">
      <c r="B501" s="3"/>
      <c r="C501" s="20"/>
    </row>
    <row r="502" spans="2:3">
      <c r="B502" s="3"/>
      <c r="C502" s="20"/>
    </row>
    <row r="503" spans="2:3">
      <c r="B503" s="3"/>
      <c r="C503" s="20"/>
    </row>
    <row r="504" spans="2:3">
      <c r="B504" s="3"/>
      <c r="C504" s="20"/>
    </row>
    <row r="505" spans="2:3">
      <c r="B505" s="3"/>
      <c r="C505" s="20"/>
    </row>
    <row r="506" spans="2:3">
      <c r="B506" s="3"/>
      <c r="C506" s="20"/>
    </row>
    <row r="507" spans="2:3">
      <c r="B507" s="3"/>
      <c r="C507" s="20"/>
    </row>
    <row r="508" spans="2:3">
      <c r="B508" s="3"/>
      <c r="C508" s="20"/>
    </row>
    <row r="509" spans="2:3">
      <c r="B509" s="3"/>
      <c r="C509" s="20"/>
    </row>
    <row r="510" spans="2:3">
      <c r="B510" s="3"/>
      <c r="C510" s="20"/>
    </row>
    <row r="511" spans="2:3">
      <c r="B511" s="3"/>
      <c r="C511" s="20"/>
    </row>
    <row r="512" spans="2:3">
      <c r="B512" s="3"/>
      <c r="C512" s="20"/>
    </row>
    <row r="513" spans="2:3">
      <c r="B513" s="3"/>
      <c r="C513" s="20"/>
    </row>
    <row r="514" spans="2:3">
      <c r="B514" s="3"/>
      <c r="C514" s="20"/>
    </row>
    <row r="515" spans="2:3">
      <c r="B515" s="3"/>
      <c r="C515" s="20"/>
    </row>
    <row r="516" spans="2:3">
      <c r="B516" s="3"/>
      <c r="C516" s="20"/>
    </row>
    <row r="517" spans="2:3">
      <c r="B517" s="3"/>
      <c r="C517" s="20"/>
    </row>
    <row r="518" spans="2:3">
      <c r="B518" s="3"/>
      <c r="C518" s="20"/>
    </row>
    <row r="519" spans="2:3">
      <c r="B519" s="3"/>
      <c r="C519" s="20"/>
    </row>
    <row r="520" spans="2:3">
      <c r="B520" s="3"/>
      <c r="C520" s="20"/>
    </row>
    <row r="521" spans="2:3">
      <c r="B521" s="3"/>
      <c r="C521" s="20"/>
    </row>
    <row r="522" spans="2:3">
      <c r="B522" s="3"/>
      <c r="C522" s="20"/>
    </row>
    <row r="523" spans="2:3">
      <c r="B523" s="3"/>
      <c r="C523" s="20"/>
    </row>
    <row r="524" spans="2:3">
      <c r="B524" s="3"/>
      <c r="C524" s="20"/>
    </row>
    <row r="525" spans="2:3">
      <c r="B525" s="3"/>
      <c r="C525" s="20"/>
    </row>
    <row r="526" spans="2:3">
      <c r="B526" s="3"/>
      <c r="C526" s="20"/>
    </row>
    <row r="527" spans="2:3">
      <c r="B527" s="3"/>
      <c r="C527" s="20"/>
    </row>
    <row r="528" spans="2:3">
      <c r="B528" s="3"/>
      <c r="C528" s="20"/>
    </row>
    <row r="529" spans="2:3">
      <c r="B529" s="3"/>
      <c r="C529" s="20"/>
    </row>
    <row r="530" spans="2:3">
      <c r="B530" s="3"/>
      <c r="C530" s="20"/>
    </row>
    <row r="531" spans="2:3">
      <c r="B531" s="3"/>
      <c r="C531" s="20"/>
    </row>
    <row r="532" spans="2:3">
      <c r="B532" s="3"/>
      <c r="C532" s="20"/>
    </row>
    <row r="533" spans="2:3">
      <c r="B533" s="3"/>
      <c r="C533" s="20"/>
    </row>
    <row r="534" spans="2:3">
      <c r="B534" s="3"/>
      <c r="C534" s="20"/>
    </row>
    <row r="535" spans="2:3">
      <c r="B535" s="3"/>
      <c r="C535" s="20"/>
    </row>
    <row r="536" spans="2:3">
      <c r="B536" s="3"/>
      <c r="C536" s="20"/>
    </row>
    <row r="537" spans="2:3">
      <c r="B537" s="3"/>
      <c r="C537" s="20"/>
    </row>
    <row r="538" spans="2:3">
      <c r="B538" s="3"/>
      <c r="C538" s="20"/>
    </row>
    <row r="539" spans="2:3">
      <c r="B539" s="3"/>
      <c r="C539" s="20"/>
    </row>
    <row r="540" spans="2:3">
      <c r="B540" s="3"/>
      <c r="C540" s="20"/>
    </row>
    <row r="541" spans="2:3">
      <c r="B541" s="3"/>
      <c r="C541" s="20"/>
    </row>
    <row r="542" spans="2:3">
      <c r="B542" s="3"/>
      <c r="C542" s="20"/>
    </row>
    <row r="543" spans="2:3">
      <c r="B543" s="3"/>
      <c r="C543" s="20"/>
    </row>
    <row r="544" spans="2:3">
      <c r="B544" s="3"/>
      <c r="C544" s="20"/>
    </row>
    <row r="545" spans="2:3">
      <c r="B545" s="3"/>
      <c r="C545" s="20"/>
    </row>
    <row r="546" spans="2:3">
      <c r="B546" s="3"/>
      <c r="C546" s="20"/>
    </row>
    <row r="547" spans="2:3">
      <c r="B547" s="3"/>
      <c r="C547" s="20"/>
    </row>
    <row r="548" spans="2:3">
      <c r="B548" s="3"/>
      <c r="C548" s="20"/>
    </row>
    <row r="549" spans="2:3">
      <c r="B549" s="3"/>
      <c r="C549" s="20"/>
    </row>
    <row r="550" spans="2:3">
      <c r="B550" s="3"/>
      <c r="C550" s="20"/>
    </row>
    <row r="551" spans="2:3">
      <c r="B551" s="3"/>
      <c r="C551" s="20"/>
    </row>
    <row r="552" spans="2:3">
      <c r="B552" s="3"/>
      <c r="C552" s="20"/>
    </row>
    <row r="553" spans="2:3">
      <c r="B553" s="3"/>
      <c r="C553" s="20"/>
    </row>
    <row r="554" spans="2:3">
      <c r="B554" s="3"/>
      <c r="C554" s="20"/>
    </row>
    <row r="555" spans="2:3">
      <c r="B555" s="3"/>
      <c r="C555" s="20"/>
    </row>
    <row r="556" spans="2:3">
      <c r="B556" s="3"/>
      <c r="C556" s="20"/>
    </row>
    <row r="557" spans="2:3">
      <c r="B557" s="3"/>
      <c r="C557" s="20"/>
    </row>
    <row r="558" spans="2:3">
      <c r="B558" s="3"/>
      <c r="C558" s="20"/>
    </row>
    <row r="559" spans="2:3">
      <c r="B559" s="3"/>
      <c r="C559" s="20"/>
    </row>
    <row r="560" spans="2:3">
      <c r="B560" s="3"/>
      <c r="C560" s="20"/>
    </row>
    <row r="561" spans="2:3">
      <c r="B561" s="3"/>
      <c r="C561" s="20"/>
    </row>
    <row r="562" spans="2:3">
      <c r="B562" s="3"/>
      <c r="C562" s="20"/>
    </row>
    <row r="563" spans="2:3">
      <c r="B563" s="3"/>
      <c r="C563" s="20"/>
    </row>
    <row r="564" spans="2:3">
      <c r="B564" s="3"/>
      <c r="C564" s="20"/>
    </row>
    <row r="565" spans="2:3">
      <c r="B565" s="3"/>
      <c r="C565" s="20"/>
    </row>
    <row r="566" spans="2:3">
      <c r="B566" s="3"/>
      <c r="C566" s="20"/>
    </row>
    <row r="567" spans="2:3">
      <c r="B567" s="3"/>
      <c r="C567" s="20"/>
    </row>
    <row r="568" spans="2:3">
      <c r="B568" s="3"/>
      <c r="C568" s="20"/>
    </row>
    <row r="569" spans="2:3">
      <c r="B569" s="3"/>
      <c r="C569" s="20"/>
    </row>
    <row r="570" spans="2:3">
      <c r="B570" s="3"/>
      <c r="C570" s="20"/>
    </row>
    <row r="571" spans="2:3">
      <c r="B571" s="3"/>
      <c r="C571" s="20"/>
    </row>
    <row r="572" spans="2:3">
      <c r="B572" s="3"/>
      <c r="C572" s="20"/>
    </row>
    <row r="573" spans="2:3">
      <c r="B573" s="3"/>
      <c r="C573" s="20"/>
    </row>
    <row r="574" spans="2:3">
      <c r="B574" s="3"/>
      <c r="C574" s="20"/>
    </row>
    <row r="575" spans="2:3">
      <c r="B575" s="3"/>
      <c r="C575" s="20"/>
    </row>
    <row r="576" spans="2:3">
      <c r="B576" s="3"/>
      <c r="C576" s="20"/>
    </row>
    <row r="577" spans="2:3">
      <c r="B577" s="3"/>
      <c r="C577" s="20"/>
    </row>
    <row r="578" spans="2:3">
      <c r="B578" s="3"/>
      <c r="C578" s="20"/>
    </row>
    <row r="579" spans="2:3">
      <c r="B579" s="3"/>
      <c r="C579" s="20"/>
    </row>
    <row r="580" spans="2:3">
      <c r="B580" s="3"/>
      <c r="C580" s="20"/>
    </row>
    <row r="581" spans="2:3">
      <c r="B581" s="3"/>
      <c r="C581" s="20"/>
    </row>
    <row r="582" spans="2:3">
      <c r="B582" s="3"/>
      <c r="C582" s="20"/>
    </row>
    <row r="583" spans="2:3">
      <c r="B583" s="3"/>
      <c r="C583" s="20"/>
    </row>
    <row r="584" spans="2:3">
      <c r="B584" s="3"/>
      <c r="C584" s="20"/>
    </row>
    <row r="585" spans="2:3">
      <c r="B585" s="3"/>
      <c r="C585" s="20"/>
    </row>
    <row r="586" spans="2:3">
      <c r="B586" s="3"/>
      <c r="C586" s="20"/>
    </row>
    <row r="587" spans="2:3">
      <c r="B587" s="3"/>
      <c r="C587" s="20"/>
    </row>
    <row r="588" spans="2:3">
      <c r="B588" s="3"/>
      <c r="C588" s="20"/>
    </row>
    <row r="589" spans="2:3">
      <c r="B589" s="3"/>
      <c r="C589" s="20"/>
    </row>
    <row r="590" spans="2:3">
      <c r="B590" s="3"/>
      <c r="C590" s="20"/>
    </row>
    <row r="591" spans="2:3">
      <c r="B591" s="3"/>
      <c r="C591" s="20"/>
    </row>
    <row r="592" spans="2:3">
      <c r="B592" s="3"/>
      <c r="C592" s="20"/>
    </row>
    <row r="593" spans="2:3">
      <c r="B593" s="3"/>
      <c r="C593" s="20"/>
    </row>
    <row r="594" spans="2:3">
      <c r="B594" s="3"/>
      <c r="C594" s="20"/>
    </row>
    <row r="595" spans="2:3">
      <c r="B595" s="3"/>
      <c r="C595" s="20"/>
    </row>
    <row r="596" spans="2:3">
      <c r="B596" s="3"/>
      <c r="C596" s="20"/>
    </row>
    <row r="597" spans="2:3">
      <c r="B597" s="3"/>
      <c r="C597" s="20"/>
    </row>
    <row r="598" spans="2:3">
      <c r="B598" s="3"/>
      <c r="C598" s="20"/>
    </row>
    <row r="599" spans="2:3">
      <c r="B599" s="3"/>
      <c r="C599" s="20"/>
    </row>
    <row r="600" spans="2:3">
      <c r="B600" s="3"/>
      <c r="C600" s="20"/>
    </row>
    <row r="601" spans="2:3">
      <c r="B601" s="3"/>
      <c r="C601" s="20"/>
    </row>
    <row r="602" spans="2:3">
      <c r="B602" s="3"/>
      <c r="C602" s="20"/>
    </row>
    <row r="603" spans="2:3">
      <c r="B603" s="3"/>
      <c r="C603" s="20"/>
    </row>
    <row r="604" spans="2:3">
      <c r="B604" s="3"/>
      <c r="C604" s="20"/>
    </row>
    <row r="605" spans="2:3">
      <c r="B605" s="3"/>
      <c r="C605" s="20"/>
    </row>
    <row r="606" spans="2:3">
      <c r="B606" s="3"/>
      <c r="C606" s="20"/>
    </row>
    <row r="607" spans="2:3">
      <c r="B607" s="3"/>
      <c r="C607" s="20"/>
    </row>
    <row r="608" spans="2:3">
      <c r="B608" s="3"/>
      <c r="C608" s="20"/>
    </row>
    <row r="609" spans="2:3">
      <c r="B609" s="3"/>
      <c r="C609" s="20"/>
    </row>
    <row r="610" spans="2:3">
      <c r="B610" s="3"/>
      <c r="C610" s="20"/>
    </row>
    <row r="611" spans="2:3">
      <c r="B611" s="3"/>
      <c r="C611" s="20"/>
    </row>
    <row r="612" spans="2:3">
      <c r="B612" s="3"/>
      <c r="C612" s="20"/>
    </row>
    <row r="613" spans="2:3">
      <c r="B613" s="3"/>
      <c r="C613" s="20"/>
    </row>
    <row r="614" spans="2:3">
      <c r="B614" s="3"/>
      <c r="C614" s="20"/>
    </row>
    <row r="615" spans="2:3">
      <c r="B615" s="3"/>
      <c r="C615" s="20"/>
    </row>
    <row r="616" spans="2:3">
      <c r="B616" s="3"/>
      <c r="C616" s="20"/>
    </row>
    <row r="617" spans="2:3">
      <c r="B617" s="3"/>
      <c r="C617" s="20"/>
    </row>
    <row r="618" spans="2:3">
      <c r="B618" s="3"/>
      <c r="C618" s="20"/>
    </row>
    <row r="619" spans="2:3">
      <c r="B619" s="3"/>
      <c r="C619" s="20"/>
    </row>
    <row r="620" spans="2:3">
      <c r="B620" s="3"/>
      <c r="C620" s="20"/>
    </row>
    <row r="621" spans="2:3">
      <c r="B621" s="3"/>
      <c r="C621" s="20"/>
    </row>
    <row r="622" spans="2:3">
      <c r="B622" s="3"/>
      <c r="C622" s="20"/>
    </row>
    <row r="623" spans="2:3">
      <c r="B623" s="3"/>
      <c r="C623" s="20"/>
    </row>
    <row r="624" spans="2:3">
      <c r="B624" s="3"/>
      <c r="C624" s="20"/>
    </row>
    <row r="625" spans="2:3">
      <c r="B625" s="3"/>
      <c r="C625" s="20"/>
    </row>
    <row r="626" spans="2:3">
      <c r="B626" s="3"/>
      <c r="C626" s="20"/>
    </row>
    <row r="627" spans="2:3">
      <c r="B627" s="3"/>
      <c r="C627" s="20"/>
    </row>
    <row r="628" spans="2:3">
      <c r="B628" s="3"/>
      <c r="C628" s="20"/>
    </row>
    <row r="629" spans="2:3">
      <c r="B629" s="3"/>
      <c r="C629" s="20"/>
    </row>
    <row r="630" spans="2:3">
      <c r="B630" s="3"/>
      <c r="C630" s="20"/>
    </row>
    <row r="631" spans="2:3">
      <c r="B631" s="3"/>
      <c r="C631" s="20"/>
    </row>
    <row r="632" spans="2:3">
      <c r="B632" s="3"/>
      <c r="C632" s="20"/>
    </row>
    <row r="633" spans="2:3">
      <c r="B633" s="3"/>
      <c r="C633" s="20"/>
    </row>
    <row r="634" spans="2:3">
      <c r="B634" s="3"/>
      <c r="C634" s="20"/>
    </row>
    <row r="635" spans="2:3">
      <c r="B635" s="3"/>
      <c r="C635" s="20"/>
    </row>
    <row r="636" spans="2:3">
      <c r="B636" s="3"/>
      <c r="C636" s="20"/>
    </row>
    <row r="637" spans="2:3">
      <c r="B637" s="3"/>
      <c r="C637" s="20"/>
    </row>
    <row r="638" spans="2:3">
      <c r="B638" s="3"/>
      <c r="C638" s="20"/>
    </row>
    <row r="639" spans="2:3">
      <c r="B639" s="3"/>
      <c r="C639" s="20"/>
    </row>
    <row r="640" spans="2:3">
      <c r="B640" s="3"/>
      <c r="C640" s="20"/>
    </row>
    <row r="641" spans="2:3">
      <c r="B641" s="3"/>
      <c r="C641" s="20"/>
    </row>
    <row r="642" spans="2:3">
      <c r="B642" s="3"/>
      <c r="C642" s="20"/>
    </row>
    <row r="643" spans="2:3">
      <c r="B643" s="3"/>
      <c r="C643" s="20"/>
    </row>
    <row r="644" spans="2:3">
      <c r="B644" s="3"/>
      <c r="C644" s="20"/>
    </row>
    <row r="645" spans="2:3">
      <c r="B645" s="3"/>
      <c r="C645" s="20"/>
    </row>
    <row r="646" spans="2:3">
      <c r="B646" s="3"/>
      <c r="C646" s="20"/>
    </row>
    <row r="647" spans="2:3">
      <c r="B647" s="3"/>
      <c r="C647" s="20"/>
    </row>
    <row r="648" spans="2:3">
      <c r="B648" s="3"/>
      <c r="C648" s="20"/>
    </row>
    <row r="649" spans="2:3">
      <c r="B649" s="3"/>
      <c r="C649" s="20"/>
    </row>
    <row r="650" spans="2:3">
      <c r="B650" s="3"/>
      <c r="C650" s="20"/>
    </row>
    <row r="651" spans="2:3">
      <c r="B651" s="3"/>
      <c r="C651" s="20"/>
    </row>
    <row r="652" spans="2:3">
      <c r="B652" s="3"/>
      <c r="C652" s="20"/>
    </row>
    <row r="653" spans="2:3">
      <c r="B653" s="3"/>
      <c r="C653" s="20"/>
    </row>
    <row r="654" spans="2:3">
      <c r="B654" s="3"/>
      <c r="C654" s="20"/>
    </row>
    <row r="655" spans="2:3">
      <c r="B655" s="3"/>
      <c r="C655" s="20"/>
    </row>
    <row r="656" spans="2:3">
      <c r="B656" s="3"/>
      <c r="C656" s="20"/>
    </row>
    <row r="657" spans="2:3">
      <c r="B657" s="3"/>
      <c r="C657" s="20"/>
    </row>
    <row r="658" spans="2:3">
      <c r="B658" s="3"/>
      <c r="C658" s="20"/>
    </row>
    <row r="659" spans="2:3">
      <c r="B659" s="3"/>
      <c r="C659" s="20"/>
    </row>
    <row r="660" spans="2:3">
      <c r="B660" s="3"/>
      <c r="C660" s="20"/>
    </row>
    <row r="661" spans="2:3">
      <c r="B661" s="3"/>
      <c r="C661" s="20"/>
    </row>
    <row r="662" spans="2:3">
      <c r="B662" s="3"/>
      <c r="C662" s="20"/>
    </row>
    <row r="663" spans="2:3">
      <c r="B663" s="3"/>
      <c r="C663" s="20"/>
    </row>
    <row r="664" spans="2:3">
      <c r="B664" s="3"/>
      <c r="C664" s="20"/>
    </row>
    <row r="665" spans="2:3">
      <c r="B665" s="3"/>
      <c r="C665" s="20"/>
    </row>
    <row r="666" spans="2:3">
      <c r="B666" s="3"/>
      <c r="C666" s="20"/>
    </row>
    <row r="667" spans="2:3">
      <c r="B667" s="3"/>
      <c r="C667" s="20"/>
    </row>
    <row r="668" spans="2:3">
      <c r="B668" s="3"/>
      <c r="C668" s="20"/>
    </row>
    <row r="669" spans="2:3">
      <c r="B669" s="3"/>
      <c r="C669" s="20"/>
    </row>
    <row r="670" spans="2:3">
      <c r="B670" s="3"/>
      <c r="C670" s="20"/>
    </row>
    <row r="671" spans="2:3">
      <c r="B671" s="3"/>
      <c r="C671" s="20"/>
    </row>
    <row r="672" spans="2:3">
      <c r="B672" s="3"/>
      <c r="C672" s="20"/>
    </row>
    <row r="673" spans="2:3">
      <c r="B673" s="3"/>
      <c r="C673" s="20"/>
    </row>
    <row r="674" spans="2:3">
      <c r="B674" s="3"/>
      <c r="C674" s="20"/>
    </row>
    <row r="675" spans="2:3">
      <c r="B675" s="3"/>
      <c r="C675" s="20"/>
    </row>
    <row r="676" spans="2:3">
      <c r="B676" s="3"/>
      <c r="C676" s="20"/>
    </row>
    <row r="677" spans="2:3">
      <c r="B677" s="3"/>
      <c r="C677" s="20"/>
    </row>
    <row r="678" spans="2:3">
      <c r="B678" s="3"/>
      <c r="C678" s="20"/>
    </row>
    <row r="679" spans="2:3">
      <c r="B679" s="3"/>
      <c r="C679" s="20"/>
    </row>
    <row r="680" spans="2:3">
      <c r="B680" s="3"/>
      <c r="C680" s="20"/>
    </row>
    <row r="681" spans="2:3">
      <c r="B681" s="3"/>
      <c r="C681" s="20"/>
    </row>
    <row r="682" spans="2:3">
      <c r="B682" s="3"/>
      <c r="C682" s="20"/>
    </row>
    <row r="683" spans="2:3">
      <c r="B683" s="3"/>
      <c r="C683" s="20"/>
    </row>
    <row r="684" spans="2:3">
      <c r="B684" s="3"/>
      <c r="C684" s="20"/>
    </row>
    <row r="685" spans="2:3">
      <c r="B685" s="3"/>
      <c r="C685" s="20"/>
    </row>
    <row r="686" spans="2:3">
      <c r="B686" s="3"/>
      <c r="C686" s="20"/>
    </row>
    <row r="687" spans="2:3">
      <c r="B687" s="3"/>
      <c r="C687" s="20"/>
    </row>
    <row r="688" spans="2:3">
      <c r="B688" s="3"/>
      <c r="C688" s="20"/>
    </row>
    <row r="689" spans="2:3">
      <c r="B689" s="3"/>
      <c r="C689" s="20"/>
    </row>
    <row r="690" spans="2:3">
      <c r="B690" s="3"/>
      <c r="C690" s="20"/>
    </row>
    <row r="691" spans="2:3">
      <c r="B691" s="3"/>
      <c r="C691" s="20"/>
    </row>
    <row r="692" spans="2:3">
      <c r="B692" s="3"/>
      <c r="C692" s="20"/>
    </row>
    <row r="693" spans="2:3">
      <c r="B693" s="3"/>
      <c r="C693" s="20"/>
    </row>
    <row r="694" spans="2:3">
      <c r="B694" s="3"/>
      <c r="C694" s="20"/>
    </row>
    <row r="695" spans="2:3">
      <c r="B695" s="3"/>
      <c r="C695" s="20"/>
    </row>
    <row r="696" spans="2:3">
      <c r="B696" s="3"/>
      <c r="C696" s="20"/>
    </row>
    <row r="697" spans="2:3">
      <c r="B697" s="3"/>
      <c r="C697" s="20"/>
    </row>
    <row r="698" spans="2:3">
      <c r="B698" s="3"/>
      <c r="C698" s="20"/>
    </row>
    <row r="699" spans="2:3">
      <c r="B699" s="3"/>
      <c r="C699" s="20"/>
    </row>
    <row r="700" spans="2:3">
      <c r="B700" s="3"/>
      <c r="C700" s="20"/>
    </row>
    <row r="701" spans="2:3">
      <c r="B701" s="3"/>
      <c r="C701" s="20"/>
    </row>
    <row r="702" spans="2:3">
      <c r="B702" s="3"/>
      <c r="C702" s="20"/>
    </row>
    <row r="703" spans="2:3">
      <c r="B703" s="3"/>
      <c r="C703" s="20"/>
    </row>
    <row r="704" spans="2:3">
      <c r="B704" s="3"/>
      <c r="C704" s="20"/>
    </row>
    <row r="705" spans="2:3">
      <c r="B705" s="3"/>
      <c r="C705" s="20"/>
    </row>
    <row r="706" spans="2:3">
      <c r="B706" s="3"/>
      <c r="C706" s="20"/>
    </row>
    <row r="707" spans="2:3">
      <c r="B707" s="3"/>
      <c r="C707" s="20"/>
    </row>
    <row r="708" spans="2:3">
      <c r="B708" s="3"/>
      <c r="C708" s="20"/>
    </row>
    <row r="709" spans="2:3">
      <c r="B709" s="3"/>
      <c r="C709" s="20"/>
    </row>
    <row r="710" spans="2:3">
      <c r="B710" s="3"/>
      <c r="C710" s="20"/>
    </row>
    <row r="711" spans="2:3">
      <c r="B711" s="3"/>
      <c r="C711" s="20"/>
    </row>
    <row r="712" spans="2:3">
      <c r="B712" s="3"/>
      <c r="C712" s="20"/>
    </row>
    <row r="713" spans="2:3">
      <c r="B713" s="3"/>
      <c r="C713" s="20"/>
    </row>
    <row r="714" spans="2:3">
      <c r="B714" s="3"/>
      <c r="C714" s="20"/>
    </row>
    <row r="715" spans="2:3">
      <c r="B715" s="3"/>
      <c r="C715" s="20"/>
    </row>
    <row r="716" spans="2:3">
      <c r="B716" s="3"/>
      <c r="C716" s="20"/>
    </row>
    <row r="717" spans="2:3">
      <c r="B717" s="3"/>
      <c r="C717" s="20"/>
    </row>
    <row r="718" spans="2:3">
      <c r="B718" s="3"/>
      <c r="C718" s="20"/>
    </row>
    <row r="719" spans="2:3">
      <c r="B719" s="3"/>
      <c r="C719" s="20"/>
    </row>
    <row r="720" spans="2:3">
      <c r="B720" s="3"/>
      <c r="C720" s="20"/>
    </row>
    <row r="721" spans="2:3">
      <c r="B721" s="3"/>
      <c r="C721" s="20"/>
    </row>
    <row r="722" spans="2:3">
      <c r="B722" s="3"/>
      <c r="C722" s="20"/>
    </row>
    <row r="723" spans="2:3">
      <c r="B723" s="3"/>
      <c r="C723" s="20"/>
    </row>
    <row r="724" spans="2:3">
      <c r="B724" s="3"/>
      <c r="C724" s="20"/>
    </row>
    <row r="725" spans="2:3">
      <c r="B725" s="3"/>
      <c r="C725" s="20"/>
    </row>
    <row r="726" spans="2:3">
      <c r="B726" s="3"/>
      <c r="C726" s="20"/>
    </row>
    <row r="727" spans="2:3">
      <c r="B727" s="3"/>
      <c r="C727" s="20"/>
    </row>
    <row r="728" spans="2:3">
      <c r="B728" s="3"/>
      <c r="C728" s="20"/>
    </row>
    <row r="729" spans="2:3">
      <c r="B729" s="3"/>
      <c r="C729" s="20"/>
    </row>
    <row r="730" spans="2:3">
      <c r="B730" s="3"/>
      <c r="C730" s="20"/>
    </row>
    <row r="731" spans="2:3">
      <c r="B731" s="3"/>
      <c r="C731" s="20"/>
    </row>
    <row r="732" spans="2:3">
      <c r="B732" s="3"/>
      <c r="C732" s="20"/>
    </row>
    <row r="733" spans="2:3">
      <c r="B733" s="3"/>
      <c r="C733" s="20"/>
    </row>
    <row r="734" spans="2:3">
      <c r="B734" s="3"/>
      <c r="C734" s="20"/>
    </row>
    <row r="735" spans="2:3">
      <c r="B735" s="3"/>
      <c r="C735" s="20"/>
    </row>
    <row r="736" spans="2:3">
      <c r="B736" s="3"/>
      <c r="C736" s="20"/>
    </row>
    <row r="737" spans="2:3">
      <c r="B737" s="3"/>
      <c r="C737" s="20"/>
    </row>
    <row r="738" spans="2:3">
      <c r="B738" s="3"/>
      <c r="C738" s="20"/>
    </row>
    <row r="739" spans="2:3">
      <c r="B739" s="3"/>
      <c r="C739" s="20"/>
    </row>
    <row r="740" spans="2:3">
      <c r="B740" s="3"/>
      <c r="C740" s="20"/>
    </row>
    <row r="741" spans="2:3">
      <c r="B741" s="3"/>
      <c r="C741" s="20"/>
    </row>
    <row r="742" spans="2:3">
      <c r="B742" s="3"/>
      <c r="C742" s="20"/>
    </row>
    <row r="743" spans="2:3">
      <c r="B743" s="3"/>
      <c r="C743" s="20"/>
    </row>
    <row r="744" spans="2:3">
      <c r="B744" s="3"/>
      <c r="C744" s="20"/>
    </row>
    <row r="745" spans="2:3">
      <c r="B745" s="3"/>
      <c r="C745" s="20"/>
    </row>
    <row r="746" spans="2:3">
      <c r="B746" s="3"/>
      <c r="C746" s="20"/>
    </row>
    <row r="747" spans="2:3">
      <c r="B747" s="3"/>
      <c r="C747" s="20"/>
    </row>
    <row r="748" spans="2:3">
      <c r="B748" s="3"/>
      <c r="C748" s="20"/>
    </row>
    <row r="749" spans="2:3">
      <c r="B749" s="3"/>
      <c r="C749" s="20"/>
    </row>
    <row r="750" spans="2:3">
      <c r="B750" s="3"/>
      <c r="C750" s="20"/>
    </row>
    <row r="751" spans="2:3">
      <c r="B751" s="3"/>
      <c r="C751" s="20"/>
    </row>
    <row r="752" spans="2:3">
      <c r="B752" s="3"/>
      <c r="C752" s="20"/>
    </row>
    <row r="753" spans="2:3">
      <c r="B753" s="3"/>
      <c r="C753" s="20"/>
    </row>
    <row r="754" spans="2:3">
      <c r="B754" s="3"/>
      <c r="C754" s="20"/>
    </row>
    <row r="755" spans="2:3">
      <c r="B755" s="3"/>
      <c r="C755" s="20"/>
    </row>
    <row r="756" spans="2:3">
      <c r="B756" s="3"/>
      <c r="C756" s="20"/>
    </row>
    <row r="757" spans="2:3">
      <c r="B757" s="3"/>
      <c r="C757" s="20"/>
    </row>
    <row r="758" spans="2:3">
      <c r="B758" s="3"/>
      <c r="C758" s="20"/>
    </row>
    <row r="759" spans="2:3">
      <c r="B759" s="3"/>
      <c r="C759" s="20"/>
    </row>
    <row r="760" spans="2:3">
      <c r="B760" s="3"/>
      <c r="C760" s="20"/>
    </row>
    <row r="761" spans="2:3">
      <c r="B761" s="3"/>
      <c r="C761" s="20"/>
    </row>
    <row r="762" spans="2:3">
      <c r="B762" s="3"/>
      <c r="C762" s="20"/>
    </row>
    <row r="763" spans="2:3">
      <c r="B763" s="3"/>
      <c r="C763" s="20"/>
    </row>
    <row r="764" spans="2:3">
      <c r="B764" s="3"/>
      <c r="C764" s="20"/>
    </row>
    <row r="765" spans="2:3">
      <c r="B765" s="3"/>
      <c r="C765" s="20"/>
    </row>
    <row r="766" spans="2:3">
      <c r="B766" s="3"/>
      <c r="C766" s="20"/>
    </row>
    <row r="767" spans="2:3">
      <c r="B767" s="3"/>
      <c r="C767" s="20"/>
    </row>
    <row r="768" spans="2:3">
      <c r="B768" s="3"/>
      <c r="C768" s="20"/>
    </row>
    <row r="769" spans="2:3">
      <c r="B769" s="3"/>
      <c r="C769" s="20"/>
    </row>
    <row r="770" spans="2:3">
      <c r="B770" s="3"/>
      <c r="C770" s="20"/>
    </row>
    <row r="771" spans="2:3">
      <c r="B771" s="3"/>
      <c r="C771" s="20"/>
    </row>
    <row r="772" spans="2:3">
      <c r="B772" s="3"/>
      <c r="C772" s="20"/>
    </row>
    <row r="773" spans="2:3">
      <c r="B773" s="3"/>
      <c r="C773" s="20"/>
    </row>
    <row r="774" spans="2:3">
      <c r="B774" s="3"/>
      <c r="C774" s="20"/>
    </row>
    <row r="775" spans="2:3">
      <c r="B775" s="3"/>
      <c r="C775" s="20"/>
    </row>
    <row r="776" spans="2:3">
      <c r="B776" s="3"/>
      <c r="C776" s="20"/>
    </row>
    <row r="777" spans="2:3">
      <c r="B777" s="3"/>
      <c r="C777" s="20"/>
    </row>
    <row r="778" spans="2:3">
      <c r="B778" s="3"/>
      <c r="C778" s="20"/>
    </row>
    <row r="779" spans="2:3">
      <c r="B779" s="3"/>
      <c r="C779" s="20"/>
    </row>
    <row r="780" spans="2:3">
      <c r="B780" s="3"/>
      <c r="C780" s="20"/>
    </row>
    <row r="781" spans="2:3">
      <c r="B781" s="3"/>
      <c r="C781" s="20"/>
    </row>
    <row r="782" spans="2:3">
      <c r="B782" s="3"/>
      <c r="C782" s="20"/>
    </row>
    <row r="783" spans="2:3">
      <c r="B783" s="3"/>
      <c r="C783" s="20"/>
    </row>
    <row r="784" spans="2:3">
      <c r="B784" s="3"/>
      <c r="C784" s="20"/>
    </row>
    <row r="785" spans="2:3">
      <c r="B785" s="3"/>
      <c r="C785" s="20"/>
    </row>
    <row r="786" spans="2:3">
      <c r="B786" s="3"/>
      <c r="C786" s="20"/>
    </row>
    <row r="787" spans="2:3">
      <c r="B787" s="3"/>
      <c r="C787" s="20"/>
    </row>
    <row r="788" spans="2:3">
      <c r="B788" s="3"/>
      <c r="C788" s="20"/>
    </row>
    <row r="789" spans="2:3">
      <c r="B789" s="3"/>
      <c r="C789" s="20"/>
    </row>
    <row r="790" spans="2:3">
      <c r="B790" s="3"/>
      <c r="C790" s="20"/>
    </row>
    <row r="791" spans="2:3">
      <c r="B791" s="3"/>
      <c r="C791" s="20"/>
    </row>
    <row r="792" spans="2:3">
      <c r="B792" s="3"/>
      <c r="C792" s="20"/>
    </row>
    <row r="793" spans="2:3">
      <c r="B793" s="3"/>
      <c r="C793" s="20"/>
    </row>
    <row r="794" spans="2:3">
      <c r="B794" s="3"/>
      <c r="C794" s="20"/>
    </row>
    <row r="795" spans="2:3">
      <c r="B795" s="3"/>
      <c r="C795" s="20"/>
    </row>
    <row r="796" spans="2:3">
      <c r="B796" s="3"/>
      <c r="C796" s="20"/>
    </row>
    <row r="797" spans="2:3">
      <c r="B797" s="3"/>
      <c r="C797" s="20"/>
    </row>
    <row r="798" spans="2:3">
      <c r="B798" s="3"/>
      <c r="C798" s="20"/>
    </row>
    <row r="799" spans="2:3">
      <c r="B799" s="3"/>
      <c r="C799" s="20"/>
    </row>
    <row r="800" spans="2:3">
      <c r="B800" s="3"/>
      <c r="C800" s="20"/>
    </row>
    <row r="801" spans="2:3">
      <c r="B801" s="3"/>
      <c r="C801" s="20"/>
    </row>
    <row r="802" spans="2:3">
      <c r="B802" s="3"/>
      <c r="C802" s="20"/>
    </row>
    <row r="803" spans="2:3">
      <c r="B803" s="3"/>
      <c r="C803" s="20"/>
    </row>
    <row r="804" spans="2:3">
      <c r="B804" s="3"/>
      <c r="C804" s="20"/>
    </row>
    <row r="805" spans="2:3">
      <c r="B805" s="3"/>
      <c r="C805" s="20"/>
    </row>
    <row r="806" spans="2:3">
      <c r="B806" s="3"/>
      <c r="C806" s="20"/>
    </row>
    <row r="807" spans="2:3">
      <c r="B807" s="3"/>
      <c r="C807" s="20"/>
    </row>
    <row r="808" spans="2:3">
      <c r="B808" s="3"/>
      <c r="C808" s="20"/>
    </row>
    <row r="809" spans="2:3">
      <c r="B809" s="3"/>
      <c r="C809" s="20"/>
    </row>
    <row r="810" spans="2:3">
      <c r="B810" s="3"/>
      <c r="C810" s="20"/>
    </row>
    <row r="811" spans="2:3">
      <c r="B811" s="3"/>
      <c r="C811" s="20"/>
    </row>
    <row r="812" spans="2:3">
      <c r="B812" s="3"/>
      <c r="C812" s="20"/>
    </row>
    <row r="813" spans="2:3">
      <c r="B813" s="3"/>
      <c r="C813" s="20"/>
    </row>
    <row r="814" spans="2:3">
      <c r="B814" s="3"/>
      <c r="C814" s="20"/>
    </row>
    <row r="815" spans="2:3">
      <c r="B815" s="3"/>
      <c r="C815" s="20"/>
    </row>
    <row r="816" spans="2:3">
      <c r="B816" s="3"/>
      <c r="C816" s="20"/>
    </row>
    <row r="817" spans="2:3">
      <c r="B817" s="3"/>
      <c r="C817" s="20"/>
    </row>
    <row r="818" spans="2:3">
      <c r="B818" s="3"/>
      <c r="C818" s="20"/>
    </row>
    <row r="819" spans="2:3">
      <c r="B819" s="3"/>
      <c r="C819" s="20"/>
    </row>
    <row r="820" spans="2:3">
      <c r="B820" s="3"/>
      <c r="C820" s="20"/>
    </row>
    <row r="821" spans="2:3">
      <c r="B821" s="3"/>
      <c r="C821" s="20"/>
    </row>
    <row r="822" spans="2:3">
      <c r="B822" s="3"/>
      <c r="C822" s="20"/>
    </row>
    <row r="823" spans="2:3">
      <c r="B823" s="3"/>
      <c r="C823" s="20"/>
    </row>
    <row r="824" spans="2:3">
      <c r="B824" s="3"/>
      <c r="C824" s="20"/>
    </row>
    <row r="825" spans="2:3">
      <c r="B825" s="3"/>
      <c r="C825" s="20"/>
    </row>
    <row r="826" spans="2:3">
      <c r="B826" s="3"/>
      <c r="C826" s="20"/>
    </row>
    <row r="827" spans="2:3">
      <c r="B827" s="3"/>
      <c r="C827" s="20"/>
    </row>
    <row r="828" spans="2:3">
      <c r="B828" s="3"/>
      <c r="C828" s="20"/>
    </row>
    <row r="829" spans="2:3">
      <c r="B829" s="3"/>
      <c r="C829" s="20"/>
    </row>
    <row r="830" spans="2:3">
      <c r="B830" s="3"/>
      <c r="C830" s="20"/>
    </row>
    <row r="831" spans="2:3">
      <c r="B831" s="3"/>
      <c r="C831" s="20"/>
    </row>
    <row r="832" spans="2:3">
      <c r="B832" s="3"/>
      <c r="C832" s="20"/>
    </row>
    <row r="833" spans="2:3">
      <c r="B833" s="3"/>
      <c r="C833" s="20"/>
    </row>
    <row r="834" spans="2:3">
      <c r="B834" s="3"/>
      <c r="C834" s="20"/>
    </row>
    <row r="835" spans="2:3">
      <c r="B835" s="3"/>
      <c r="C835" s="20"/>
    </row>
    <row r="836" spans="2:3">
      <c r="B836" s="3"/>
      <c r="C836" s="20"/>
    </row>
    <row r="837" spans="2:3">
      <c r="B837" s="3"/>
      <c r="C837" s="20"/>
    </row>
    <row r="838" spans="2:3">
      <c r="B838" s="3"/>
      <c r="C838" s="20"/>
    </row>
    <row r="839" spans="2:3">
      <c r="B839" s="3"/>
      <c r="C839" s="20"/>
    </row>
    <row r="840" spans="2:3">
      <c r="B840" s="3"/>
      <c r="C840" s="20"/>
    </row>
    <row r="841" spans="2:3">
      <c r="B841" s="3"/>
      <c r="C841" s="20"/>
    </row>
    <row r="842" spans="2:3">
      <c r="B842" s="3"/>
      <c r="C842" s="20"/>
    </row>
    <row r="843" spans="2:3">
      <c r="B843" s="3"/>
      <c r="C843" s="20"/>
    </row>
    <row r="844" spans="2:3">
      <c r="B844" s="3"/>
      <c r="C844" s="20"/>
    </row>
    <row r="845" spans="2:3">
      <c r="B845" s="3"/>
      <c r="C845" s="20"/>
    </row>
    <row r="846" spans="2:3">
      <c r="B846" s="3"/>
      <c r="C846" s="20"/>
    </row>
    <row r="847" spans="2:3">
      <c r="B847" s="3"/>
      <c r="C847" s="20"/>
    </row>
    <row r="848" spans="2:3">
      <c r="B848" s="3"/>
      <c r="C848" s="20"/>
    </row>
    <row r="849" spans="2:3">
      <c r="B849" s="3"/>
      <c r="C849" s="20"/>
    </row>
    <row r="850" spans="2:3">
      <c r="B850" s="3"/>
      <c r="C850" s="20"/>
    </row>
    <row r="851" spans="2:3">
      <c r="B851" s="3"/>
      <c r="C851" s="20"/>
    </row>
    <row r="852" spans="2:3">
      <c r="B852" s="3"/>
      <c r="C852" s="20"/>
    </row>
    <row r="853" spans="2:3">
      <c r="B853" s="3"/>
      <c r="C853" s="20"/>
    </row>
    <row r="854" spans="2:3">
      <c r="B854" s="3"/>
      <c r="C854" s="20"/>
    </row>
    <row r="855" spans="2:3">
      <c r="B855" s="3"/>
      <c r="C855" s="20"/>
    </row>
    <row r="856" spans="2:3">
      <c r="B856" s="3"/>
      <c r="C856" s="20"/>
    </row>
    <row r="857" spans="2:3">
      <c r="B857" s="3"/>
      <c r="C857" s="20"/>
    </row>
    <row r="858" spans="2:3">
      <c r="B858" s="3"/>
      <c r="C858" s="20"/>
    </row>
    <row r="859" spans="2:3">
      <c r="B859" s="3"/>
      <c r="C859" s="20"/>
    </row>
    <row r="860" spans="2:3">
      <c r="B860" s="3"/>
      <c r="C860" s="20"/>
    </row>
    <row r="861" spans="2:3">
      <c r="B861" s="3"/>
      <c r="C861" s="20"/>
    </row>
    <row r="862" spans="2:3">
      <c r="B862" s="3"/>
      <c r="C862" s="20"/>
    </row>
    <row r="863" spans="2:3">
      <c r="B863" s="3"/>
      <c r="C863" s="20"/>
    </row>
    <row r="864" spans="2:3">
      <c r="B864" s="3"/>
      <c r="C864" s="20"/>
    </row>
    <row r="865" spans="2:3">
      <c r="B865" s="3"/>
      <c r="C865" s="20"/>
    </row>
    <row r="866" spans="2:3">
      <c r="B866" s="3"/>
      <c r="C866" s="20"/>
    </row>
    <row r="867" spans="2:3">
      <c r="B867" s="3"/>
      <c r="C867" s="20"/>
    </row>
    <row r="868" spans="2:3">
      <c r="B868" s="3"/>
      <c r="C868" s="20"/>
    </row>
    <row r="869" spans="2:3">
      <c r="B869" s="3"/>
      <c r="C869" s="20"/>
    </row>
    <row r="870" spans="2:3">
      <c r="B870" s="3"/>
      <c r="C870" s="20"/>
    </row>
    <row r="871" spans="2:3">
      <c r="B871" s="3"/>
      <c r="C871" s="20"/>
    </row>
    <row r="872" spans="2:3">
      <c r="B872" s="3"/>
      <c r="C872" s="20"/>
    </row>
    <row r="873" spans="2:3">
      <c r="B873" s="3"/>
      <c r="C873" s="20"/>
    </row>
    <row r="874" spans="2:3">
      <c r="B874" s="3"/>
      <c r="C874" s="20"/>
    </row>
    <row r="875" spans="2:3">
      <c r="B875" s="3"/>
      <c r="C875" s="20"/>
    </row>
    <row r="876" spans="2:3">
      <c r="B876" s="3"/>
      <c r="C876" s="20"/>
    </row>
    <row r="877" spans="2:3">
      <c r="B877" s="3"/>
      <c r="C877" s="20"/>
    </row>
    <row r="878" spans="2:3">
      <c r="B878" s="3"/>
      <c r="C878" s="20"/>
    </row>
    <row r="879" spans="2:3">
      <c r="B879" s="3"/>
      <c r="C879" s="20"/>
    </row>
    <row r="880" spans="2:3">
      <c r="B880" s="3"/>
      <c r="C880" s="20"/>
    </row>
    <row r="881" spans="2:3">
      <c r="B881" s="3"/>
      <c r="C881" s="20"/>
    </row>
    <row r="882" spans="2:3">
      <c r="B882" s="3"/>
      <c r="C882" s="20"/>
    </row>
    <row r="883" spans="2:3">
      <c r="B883" s="3"/>
      <c r="C883" s="20"/>
    </row>
    <row r="884" spans="2:3">
      <c r="B884" s="3"/>
      <c r="C884" s="20"/>
    </row>
    <row r="885" spans="2:3">
      <c r="B885" s="3"/>
      <c r="C885" s="20"/>
    </row>
    <row r="886" spans="2:3">
      <c r="B886" s="3"/>
      <c r="C886" s="20"/>
    </row>
    <row r="887" spans="2:3">
      <c r="B887" s="3"/>
      <c r="C887" s="20"/>
    </row>
    <row r="888" spans="2:3">
      <c r="B888" s="3"/>
      <c r="C888" s="20"/>
    </row>
    <row r="889" spans="2:3">
      <c r="B889" s="3"/>
      <c r="C889" s="20"/>
    </row>
    <row r="890" spans="2:3">
      <c r="B890" s="3"/>
      <c r="C890" s="20"/>
    </row>
    <row r="891" spans="2:3">
      <c r="B891" s="3"/>
      <c r="C891" s="20"/>
    </row>
    <row r="892" spans="2:3">
      <c r="B892" s="3"/>
      <c r="C892" s="20"/>
    </row>
    <row r="893" spans="2:3">
      <c r="B893" s="3"/>
      <c r="C893" s="20"/>
    </row>
    <row r="894" spans="2:3">
      <c r="B894" s="3"/>
      <c r="C894" s="20"/>
    </row>
    <row r="895" spans="2:3">
      <c r="B895" s="3"/>
      <c r="C895" s="20"/>
    </row>
    <row r="896" spans="2:3">
      <c r="B896" s="3"/>
      <c r="C896" s="20"/>
    </row>
    <row r="897" spans="2:3">
      <c r="B897" s="3"/>
      <c r="C897" s="20"/>
    </row>
    <row r="898" spans="2:3">
      <c r="B898" s="3"/>
      <c r="C898" s="20"/>
    </row>
    <row r="899" spans="2:3">
      <c r="B899" s="3"/>
      <c r="C899" s="20"/>
    </row>
    <row r="900" spans="2:3">
      <c r="B900" s="3"/>
      <c r="C900" s="20"/>
    </row>
    <row r="901" spans="2:3">
      <c r="B901" s="3"/>
      <c r="C901" s="20"/>
    </row>
    <row r="902" spans="2:3">
      <c r="B902" s="3"/>
      <c r="C902" s="20"/>
    </row>
    <row r="903" spans="2:3">
      <c r="B903" s="3"/>
      <c r="C903" s="20"/>
    </row>
    <row r="904" spans="2:3">
      <c r="B904" s="3"/>
      <c r="C904" s="20"/>
    </row>
    <row r="905" spans="2:3">
      <c r="B905" s="3"/>
      <c r="C905" s="20"/>
    </row>
    <row r="906" spans="2:3">
      <c r="B906" s="3"/>
      <c r="C906" s="20"/>
    </row>
    <row r="907" spans="2:3">
      <c r="B907" s="3"/>
      <c r="C907" s="20"/>
    </row>
    <row r="908" spans="2:3">
      <c r="B908" s="3"/>
      <c r="C908" s="20"/>
    </row>
    <row r="909" spans="2:3">
      <c r="B909" s="3"/>
      <c r="C909" s="20"/>
    </row>
    <row r="910" spans="2:3">
      <c r="B910" s="3"/>
      <c r="C910" s="20"/>
    </row>
    <row r="911" spans="2:3">
      <c r="B911" s="3"/>
      <c r="C911" s="20"/>
    </row>
    <row r="912" spans="2:3">
      <c r="B912" s="3"/>
      <c r="C912" s="20"/>
    </row>
    <row r="913" spans="2:3">
      <c r="B913" s="3"/>
      <c r="C913" s="20"/>
    </row>
    <row r="914" spans="2:3">
      <c r="B914" s="3"/>
      <c r="C914" s="20"/>
    </row>
    <row r="915" spans="2:3">
      <c r="B915" s="3"/>
      <c r="C915" s="20"/>
    </row>
    <row r="916" spans="2:3">
      <c r="B916" s="3"/>
      <c r="C916" s="20"/>
    </row>
    <row r="917" spans="2:3">
      <c r="B917" s="3"/>
      <c r="C917" s="20"/>
    </row>
    <row r="918" spans="2:3">
      <c r="B918" s="3"/>
      <c r="C918" s="20"/>
    </row>
    <row r="919" spans="2:3">
      <c r="B919" s="3"/>
      <c r="C919" s="20"/>
    </row>
    <row r="920" spans="2:3">
      <c r="B920" s="3"/>
      <c r="C920" s="20"/>
    </row>
    <row r="921" spans="2:3">
      <c r="B921" s="3"/>
      <c r="C921" s="20"/>
    </row>
    <row r="922" spans="2:3">
      <c r="B922" s="3"/>
      <c r="C922" s="20"/>
    </row>
    <row r="923" spans="2:3">
      <c r="B923" s="3"/>
      <c r="C923" s="20"/>
    </row>
    <row r="924" spans="2:3">
      <c r="B924" s="3"/>
      <c r="C924" s="20"/>
    </row>
    <row r="925" spans="2:3">
      <c r="B925" s="3"/>
      <c r="C925" s="20"/>
    </row>
    <row r="926" spans="2:3">
      <c r="B926" s="3"/>
      <c r="C926" s="20"/>
    </row>
    <row r="927" spans="2:3">
      <c r="B927" s="3"/>
      <c r="C927" s="20"/>
    </row>
    <row r="928" spans="2:3">
      <c r="B928" s="3"/>
      <c r="C928" s="20"/>
    </row>
    <row r="929" spans="2:3">
      <c r="B929" s="3"/>
      <c r="C929" s="20"/>
    </row>
    <row r="930" spans="2:3">
      <c r="B930" s="3"/>
      <c r="C930" s="20"/>
    </row>
    <row r="931" spans="2:3">
      <c r="B931" s="3"/>
      <c r="C931" s="20"/>
    </row>
    <row r="932" spans="2:3">
      <c r="B932" s="3"/>
      <c r="C932" s="20"/>
    </row>
    <row r="933" spans="2:3">
      <c r="B933" s="3"/>
      <c r="C933" s="20"/>
    </row>
    <row r="934" spans="2:3">
      <c r="B934" s="3"/>
      <c r="C934" s="20"/>
    </row>
    <row r="935" spans="2:3">
      <c r="B935" s="3"/>
      <c r="C935" s="20"/>
    </row>
    <row r="936" spans="2:3">
      <c r="B936" s="3"/>
      <c r="C936" s="20"/>
    </row>
    <row r="937" spans="2:3">
      <c r="B937" s="3"/>
      <c r="C937" s="20"/>
    </row>
    <row r="938" spans="2:3">
      <c r="B938" s="3"/>
      <c r="C938" s="20"/>
    </row>
    <row r="939" spans="2:3">
      <c r="B939" s="3"/>
      <c r="C939" s="20"/>
    </row>
    <row r="940" spans="2:3">
      <c r="B940" s="3"/>
      <c r="C940" s="20"/>
    </row>
    <row r="941" spans="2:3">
      <c r="B941" s="3"/>
      <c r="C941" s="20"/>
    </row>
    <row r="942" spans="2:3">
      <c r="B942" s="3"/>
      <c r="C942" s="20"/>
    </row>
    <row r="943" spans="2:3">
      <c r="B943" s="3"/>
      <c r="C943" s="20"/>
    </row>
    <row r="944" spans="2:3">
      <c r="B944" s="3"/>
      <c r="C944" s="20"/>
    </row>
    <row r="945" spans="2:3">
      <c r="B945" s="3"/>
      <c r="C945" s="20"/>
    </row>
    <row r="946" spans="2:3">
      <c r="B946" s="3"/>
      <c r="C946" s="20"/>
    </row>
    <row r="947" spans="2:3">
      <c r="B947" s="3"/>
      <c r="C947" s="20"/>
    </row>
    <row r="948" spans="2:3">
      <c r="B948" s="3"/>
      <c r="C948" s="20"/>
    </row>
    <row r="949" spans="2:3">
      <c r="B949" s="3"/>
      <c r="C949" s="20"/>
    </row>
    <row r="950" spans="2:3">
      <c r="B950" s="3"/>
      <c r="C950" s="20"/>
    </row>
    <row r="951" spans="2:3">
      <c r="B951" s="3"/>
      <c r="C951" s="20"/>
    </row>
    <row r="952" spans="2:3">
      <c r="B952" s="3"/>
      <c r="C952" s="20"/>
    </row>
    <row r="953" spans="2:3">
      <c r="B953" s="3"/>
      <c r="C953" s="20"/>
    </row>
    <row r="954" spans="2:3">
      <c r="B954" s="3"/>
      <c r="C954" s="20"/>
    </row>
    <row r="955" spans="2:3">
      <c r="B955" s="3"/>
      <c r="C955" s="20"/>
    </row>
    <row r="956" spans="2:3">
      <c r="B956" s="3"/>
      <c r="C956" s="20"/>
    </row>
    <row r="957" spans="2:3">
      <c r="B957" s="3"/>
      <c r="C957" s="20"/>
    </row>
    <row r="958" spans="2:3">
      <c r="B958" s="3"/>
      <c r="C958" s="20"/>
    </row>
    <row r="959" spans="2:3">
      <c r="B959" s="3"/>
      <c r="C959" s="20"/>
    </row>
    <row r="960" spans="2:3">
      <c r="B960" s="3"/>
      <c r="C960" s="20"/>
    </row>
    <row r="961" spans="2:3">
      <c r="B961" s="3"/>
      <c r="C961" s="20"/>
    </row>
    <row r="962" spans="2:3">
      <c r="B962" s="3"/>
      <c r="C962" s="20"/>
    </row>
    <row r="963" spans="2:3">
      <c r="B963" s="3"/>
      <c r="C963" s="20"/>
    </row>
    <row r="964" spans="2:3">
      <c r="B964" s="3"/>
      <c r="C964" s="20"/>
    </row>
    <row r="965" spans="2:3">
      <c r="B965" s="3"/>
      <c r="C965" s="20"/>
    </row>
    <row r="966" spans="2:3">
      <c r="B966" s="3"/>
      <c r="C966" s="20"/>
    </row>
    <row r="967" spans="2:3">
      <c r="B967" s="3"/>
      <c r="C967" s="20"/>
    </row>
    <row r="968" spans="2:3">
      <c r="B968" s="3"/>
      <c r="C968" s="20"/>
    </row>
    <row r="969" spans="2:3">
      <c r="B969" s="3"/>
      <c r="C969" s="20"/>
    </row>
    <row r="970" spans="2:3">
      <c r="B970" s="3"/>
      <c r="C970" s="20"/>
    </row>
    <row r="971" spans="2:3">
      <c r="B971" s="3"/>
      <c r="C971" s="20"/>
    </row>
    <row r="972" spans="2:3">
      <c r="B972" s="3"/>
      <c r="C972" s="20"/>
    </row>
    <row r="973" spans="2:3">
      <c r="B973" s="3"/>
      <c r="C973" s="20"/>
    </row>
    <row r="974" spans="2:3">
      <c r="B974" s="3"/>
      <c r="C974" s="20"/>
    </row>
    <row r="975" spans="2:3">
      <c r="B975" s="3"/>
      <c r="C975" s="20"/>
    </row>
    <row r="976" spans="2:3">
      <c r="B976" s="3"/>
      <c r="C976" s="20"/>
    </row>
    <row r="977" spans="2:3">
      <c r="B977" s="3"/>
      <c r="C977" s="20"/>
    </row>
    <row r="978" spans="2:3">
      <c r="B978" s="3"/>
      <c r="C978" s="20"/>
    </row>
    <row r="979" spans="2:3">
      <c r="B979" s="3"/>
      <c r="C979" s="20"/>
    </row>
    <row r="980" spans="2:3">
      <c r="B980" s="3"/>
      <c r="C980" s="20"/>
    </row>
    <row r="981" spans="2:3">
      <c r="B981" s="3"/>
      <c r="C981" s="20"/>
    </row>
    <row r="982" spans="2:3">
      <c r="B982" s="3"/>
      <c r="C982" s="20"/>
    </row>
    <row r="983" spans="2:3">
      <c r="B983" s="3"/>
      <c r="C983" s="20"/>
    </row>
    <row r="984" spans="2:3">
      <c r="B984" s="3"/>
      <c r="C984" s="20"/>
    </row>
    <row r="985" spans="2:3">
      <c r="B985" s="3"/>
      <c r="C985" s="20"/>
    </row>
    <row r="986" spans="2:3">
      <c r="B986" s="3"/>
      <c r="C986" s="20"/>
    </row>
    <row r="987" spans="2:3">
      <c r="B987" s="3"/>
      <c r="C987" s="20"/>
    </row>
    <row r="988" spans="2:3">
      <c r="B988" s="3"/>
      <c r="C988" s="20"/>
    </row>
    <row r="989" spans="2:3">
      <c r="B989" s="3"/>
      <c r="C989" s="20"/>
    </row>
    <row r="990" spans="2:3">
      <c r="B990" s="3"/>
      <c r="C990" s="20"/>
    </row>
    <row r="991" spans="2:3">
      <c r="B991" s="3"/>
      <c r="C991" s="20"/>
    </row>
    <row r="992" spans="2:3">
      <c r="B992" s="3"/>
      <c r="C992" s="20"/>
    </row>
    <row r="993" spans="2:3">
      <c r="B993" s="3"/>
      <c r="C993" s="20"/>
    </row>
    <row r="994" spans="2:3">
      <c r="B994" s="3"/>
      <c r="C994" s="20"/>
    </row>
    <row r="995" spans="2:3">
      <c r="B995" s="3"/>
      <c r="C995" s="20"/>
    </row>
    <row r="996" spans="2:3">
      <c r="B996" s="3"/>
      <c r="C996" s="20"/>
    </row>
    <row r="997" spans="2:3">
      <c r="B997" s="3"/>
      <c r="C997" s="20"/>
    </row>
    <row r="998" spans="2:3">
      <c r="B998" s="3"/>
      <c r="C998" s="20"/>
    </row>
    <row r="999" spans="2:3">
      <c r="B999" s="3"/>
      <c r="C999" s="20"/>
    </row>
    <row r="1000" spans="2:3">
      <c r="B1000" s="3"/>
      <c r="C1000" s="20"/>
    </row>
    <row r="1001" spans="2:3">
      <c r="B1001" s="3"/>
      <c r="C1001" s="20"/>
    </row>
    <row r="1002" spans="2:3">
      <c r="B1002" s="3"/>
      <c r="C1002" s="20"/>
    </row>
  </sheetData>
  <phoneticPr fontId="8" type="noConversion"/>
  <hyperlinks>
    <hyperlink ref="A3" r:id="rId1"/>
  </hyperlink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6"/>
  <sheetViews>
    <sheetView workbookViewId="0">
      <selection activeCell="E109" sqref="E109:T149"/>
    </sheetView>
  </sheetViews>
  <sheetFormatPr defaultColWidth="10.28515625" defaultRowHeight="12.75"/>
  <cols>
    <col min="1" max="1" width="14.42578125" customWidth="1"/>
    <col min="2" max="2" width="5.140625" style="3" customWidth="1"/>
    <col min="3" max="3" width="11.85546875" customWidth="1"/>
    <col min="4" max="4" width="11.5703125" customWidth="1"/>
    <col min="5" max="5" width="9.140625" customWidth="1"/>
    <col min="6" max="6" width="12" bestFit="1" customWidth="1"/>
    <col min="7" max="7" width="15.710937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4" ht="21" thickBot="1">
      <c r="A1" s="1" t="s">
        <v>182</v>
      </c>
      <c r="U1" s="93"/>
      <c r="V1" s="4" t="s">
        <v>10</v>
      </c>
      <c r="W1" s="81" t="s">
        <v>21</v>
      </c>
      <c r="X1" s="93"/>
    </row>
    <row r="2" spans="1:24">
      <c r="A2" t="s">
        <v>24</v>
      </c>
      <c r="B2" s="3" t="s">
        <v>37</v>
      </c>
      <c r="C2" s="3"/>
      <c r="D2" s="3"/>
      <c r="U2" s="93"/>
      <c r="V2" s="47">
        <v>0</v>
      </c>
      <c r="W2" s="47">
        <f t="shared" ref="W2:W30" si="0">+D$11+D$12*V2+D$13*V2^2</f>
        <v>1.277508736321168E-2</v>
      </c>
      <c r="X2" s="93"/>
    </row>
    <row r="3" spans="1:24" ht="13.5" thickBot="1">
      <c r="U3" s="93"/>
      <c r="V3" s="47">
        <v>1000</v>
      </c>
      <c r="W3" s="47">
        <f t="shared" si="0"/>
        <v>6.7339087009728703E-3</v>
      </c>
      <c r="X3" s="93"/>
    </row>
    <row r="4" spans="1:24" ht="14.25" thickTop="1" thickBot="1">
      <c r="A4" s="5" t="s">
        <v>0</v>
      </c>
      <c r="C4" s="26" t="s">
        <v>38</v>
      </c>
      <c r="D4" s="27" t="s">
        <v>38</v>
      </c>
      <c r="U4" s="93"/>
      <c r="V4" s="47">
        <v>2000</v>
      </c>
      <c r="W4" s="47">
        <f t="shared" si="0"/>
        <v>1.216279953960047E-3</v>
      </c>
      <c r="X4" s="93"/>
    </row>
    <row r="5" spans="1:24" ht="13.5" thickTop="1">
      <c r="A5" s="105" t="s">
        <v>149</v>
      </c>
      <c r="B5" s="136"/>
      <c r="C5" s="102">
        <v>8</v>
      </c>
      <c r="D5" s="28" t="s">
        <v>150</v>
      </c>
      <c r="E5" s="28"/>
      <c r="U5" s="93"/>
      <c r="V5" s="47">
        <v>3000</v>
      </c>
      <c r="W5" s="47">
        <f t="shared" si="0"/>
        <v>-3.7777988778267876E-3</v>
      </c>
      <c r="X5" s="93"/>
    </row>
    <row r="6" spans="1:24">
      <c r="A6" s="5" t="s">
        <v>1</v>
      </c>
      <c r="U6" s="93"/>
      <c r="V6" s="47">
        <v>4000</v>
      </c>
      <c r="W6" s="47">
        <f t="shared" si="0"/>
        <v>-8.2483277943876387E-3</v>
      </c>
      <c r="X6" s="93"/>
    </row>
    <row r="7" spans="1:24">
      <c r="A7" t="s">
        <v>2</v>
      </c>
      <c r="C7">
        <v>47680.891000000003</v>
      </c>
      <c r="D7" s="17" t="s">
        <v>39</v>
      </c>
      <c r="U7" s="93"/>
      <c r="V7" s="47">
        <v>5000</v>
      </c>
      <c r="W7" s="47">
        <f t="shared" si="0"/>
        <v>-1.21953067957225E-2</v>
      </c>
      <c r="X7" s="93"/>
    </row>
    <row r="8" spans="1:24">
      <c r="A8" t="s">
        <v>3</v>
      </c>
      <c r="C8">
        <v>0.35815200000000003</v>
      </c>
      <c r="D8" s="17" t="s">
        <v>40</v>
      </c>
      <c r="U8" s="93"/>
      <c r="V8" s="47">
        <v>6000</v>
      </c>
      <c r="W8" s="47">
        <f t="shared" si="0"/>
        <v>-1.5618735881831373E-2</v>
      </c>
      <c r="X8" s="93"/>
    </row>
    <row r="9" spans="1:24">
      <c r="A9" s="17" t="s">
        <v>57</v>
      </c>
      <c r="B9" s="137"/>
      <c r="C9" s="17">
        <v>98</v>
      </c>
      <c r="D9" s="17" t="str">
        <f>"F"&amp;C9</f>
        <v>F98</v>
      </c>
      <c r="E9" s="17" t="str">
        <f>"G"&amp;C9</f>
        <v>G98</v>
      </c>
      <c r="U9" s="93"/>
      <c r="V9" s="47">
        <v>7000</v>
      </c>
      <c r="W9" s="47">
        <f t="shared" si="0"/>
        <v>-1.8518615052714266E-2</v>
      </c>
      <c r="X9" s="93"/>
    </row>
    <row r="10" spans="1:24" ht="13.5" thickBot="1">
      <c r="A10" s="28"/>
      <c r="B10" s="136"/>
      <c r="C10" s="4" t="s">
        <v>19</v>
      </c>
      <c r="D10" s="4" t="s">
        <v>20</v>
      </c>
      <c r="E10" s="28"/>
      <c r="U10" s="93"/>
      <c r="V10" s="47">
        <v>8000</v>
      </c>
      <c r="W10" s="47">
        <f t="shared" si="0"/>
        <v>-2.0894944308371168E-2</v>
      </c>
      <c r="X10" s="93"/>
    </row>
    <row r="11" spans="1:24">
      <c r="A11" t="s">
        <v>15</v>
      </c>
      <c r="C11" s="13">
        <f ca="1">INTERCEPT(INDIRECT(E9):G989,INDIRECT(D9):$F989)</f>
        <v>-1.053632080424965E-2</v>
      </c>
      <c r="D11" s="3">
        <f>+E11*F11</f>
        <v>1.277508736321168E-2</v>
      </c>
      <c r="E11" s="8">
        <v>1.277508736321168E-2</v>
      </c>
      <c r="F11">
        <v>1</v>
      </c>
      <c r="U11" s="93"/>
      <c r="V11" s="47">
        <v>9000</v>
      </c>
      <c r="W11" s="47">
        <f t="shared" si="0"/>
        <v>-2.2747723648802079E-2</v>
      </c>
      <c r="X11" s="93"/>
    </row>
    <row r="12" spans="1:24">
      <c r="A12" t="s">
        <v>16</v>
      </c>
      <c r="C12" s="13">
        <f ca="1">SLOPE(INDIRECT(E9):G989,INDIRECT(D9):$F989)</f>
        <v>6.5349808760556971E-7</v>
      </c>
      <c r="D12" s="3">
        <f>+E12*F12</f>
        <v>-6.3029536198518035E-6</v>
      </c>
      <c r="E12" s="9">
        <v>-6.3029536198518032E-2</v>
      </c>
      <c r="F12">
        <v>1E-4</v>
      </c>
      <c r="U12" s="93"/>
      <c r="V12" s="47">
        <v>10000</v>
      </c>
      <c r="W12" s="47">
        <f t="shared" si="0"/>
        <v>-2.4076953074007007E-2</v>
      </c>
      <c r="X12" s="93"/>
    </row>
    <row r="13" spans="1:24" ht="13.5" thickBot="1">
      <c r="A13" t="s">
        <v>18</v>
      </c>
      <c r="C13" s="3" t="s">
        <v>13</v>
      </c>
      <c r="D13" s="3">
        <f>+E13*F13</f>
        <v>2.6177495761299347E-10</v>
      </c>
      <c r="E13" s="10">
        <v>2.6177495761299345E-2</v>
      </c>
      <c r="F13">
        <v>1E-8</v>
      </c>
      <c r="U13" s="93"/>
      <c r="V13" s="47">
        <v>11000</v>
      </c>
      <c r="W13" s="47">
        <f t="shared" si="0"/>
        <v>-2.4882632583985952E-2</v>
      </c>
      <c r="X13" s="93"/>
    </row>
    <row r="14" spans="1:24">
      <c r="A14" t="s">
        <v>23</v>
      </c>
      <c r="E14">
        <f>SUM(T21:T134)</f>
        <v>6.9134594998971689E-4</v>
      </c>
      <c r="U14" s="93"/>
      <c r="V14" s="47">
        <v>12000</v>
      </c>
      <c r="W14" s="47">
        <f t="shared" si="0"/>
        <v>-2.5164762178738892E-2</v>
      </c>
      <c r="X14" s="93"/>
    </row>
    <row r="15" spans="1:24">
      <c r="A15" s="2" t="s">
        <v>17</v>
      </c>
      <c r="C15" s="11">
        <f ca="1">(C7+C11)+(C8+C12)*INT(MAX(F21:F3517))</f>
        <v>57131.812684186734</v>
      </c>
      <c r="D15" s="7">
        <f>+C7+INT(MAX(F21:F1572))*C8+D11+D12*INT(MAX(F21:F4007))+D13*INT(MAX(F21:F4034)^2)</f>
        <v>57131.834709598792</v>
      </c>
      <c r="F15" s="101" t="s">
        <v>144</v>
      </c>
      <c r="G15" s="102">
        <v>0</v>
      </c>
      <c r="U15" s="93"/>
      <c r="V15" s="47">
        <v>13000</v>
      </c>
      <c r="W15" s="47">
        <f t="shared" si="0"/>
        <v>-2.4923341858265863E-2</v>
      </c>
      <c r="X15" s="93"/>
    </row>
    <row r="16" spans="1:24">
      <c r="A16" s="5" t="s">
        <v>4</v>
      </c>
      <c r="C16" s="12">
        <f ca="1">+C8+C12</f>
        <v>0.35815265349808761</v>
      </c>
      <c r="D16" s="88">
        <f>+C8+D12+2*D13*MAX(F21:F104)</f>
        <v>0.35815852663705278</v>
      </c>
      <c r="F16" s="101" t="s">
        <v>145</v>
      </c>
      <c r="G16" s="103">
        <f ca="1">NOW()+15018.5+$C$5/24</f>
        <v>60355.436896527783</v>
      </c>
      <c r="U16" s="93"/>
      <c r="V16" s="47">
        <v>14000</v>
      </c>
      <c r="W16" s="47">
        <f t="shared" si="0"/>
        <v>-2.415837162256685E-2</v>
      </c>
      <c r="X16" s="93"/>
    </row>
    <row r="17" spans="1:25" ht="13.5" thickBot="1">
      <c r="A17" t="s">
        <v>32</v>
      </c>
      <c r="C17">
        <f>COUNT(C21:C4723)</f>
        <v>129</v>
      </c>
      <c r="F17" s="101" t="s">
        <v>146</v>
      </c>
      <c r="G17" s="103">
        <f ca="1">ROUND(2*(G16-$C$7)/$C$8,0)/2+G15</f>
        <v>35388.5</v>
      </c>
      <c r="U17" s="93"/>
      <c r="V17" s="47">
        <v>15000</v>
      </c>
      <c r="W17" s="47">
        <f t="shared" si="0"/>
        <v>-2.2869851471641847E-2</v>
      </c>
      <c r="X17" s="93"/>
    </row>
    <row r="18" spans="1:25" ht="14.25" thickTop="1" thickBot="1">
      <c r="A18" s="5" t="s">
        <v>5</v>
      </c>
      <c r="C18" s="15">
        <f ca="1">+C15</f>
        <v>57131.812684186734</v>
      </c>
      <c r="D18" s="16">
        <f ca="1">C16</f>
        <v>0.35815265349808761</v>
      </c>
      <c r="E18" s="24" t="s">
        <v>19</v>
      </c>
      <c r="F18" s="101" t="s">
        <v>147</v>
      </c>
      <c r="G18" s="7">
        <f ca="1">ROUND(2*(G16-$C$15)/$C$16,0)/2+G15</f>
        <v>9000.5</v>
      </c>
      <c r="U18" s="93"/>
      <c r="V18" s="47">
        <v>16000</v>
      </c>
      <c r="W18" s="47">
        <f t="shared" si="0"/>
        <v>-2.1057781405490861E-2</v>
      </c>
      <c r="X18" s="93"/>
    </row>
    <row r="19" spans="1:25" ht="13.5" thickBot="1">
      <c r="A19" s="5" t="s">
        <v>33</v>
      </c>
      <c r="C19" s="45">
        <f>+D15</f>
        <v>57131.834709598792</v>
      </c>
      <c r="D19" s="46">
        <f>+D16</f>
        <v>0.35815852663705278</v>
      </c>
      <c r="E19" s="17" t="s">
        <v>34</v>
      </c>
      <c r="F19" s="101" t="s">
        <v>148</v>
      </c>
      <c r="G19" s="104">
        <f ca="1">+$C$15+$C$16*G18-15018.5-$C$5/24</f>
        <v>45336.532308662936</v>
      </c>
      <c r="U19" s="93"/>
      <c r="V19" s="47">
        <v>17000</v>
      </c>
      <c r="W19" s="47">
        <f t="shared" si="0"/>
        <v>-1.8722161424113856E-2</v>
      </c>
      <c r="X19" s="93"/>
    </row>
    <row r="20" spans="1:25" ht="1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6" t="s">
        <v>151</v>
      </c>
      <c r="I20" s="6" t="s">
        <v>54</v>
      </c>
      <c r="J20" s="6" t="s">
        <v>61</v>
      </c>
      <c r="K20" s="6" t="s">
        <v>55</v>
      </c>
      <c r="L20" s="6" t="s">
        <v>61</v>
      </c>
      <c r="M20" s="6" t="s">
        <v>35</v>
      </c>
      <c r="N20" s="6" t="s">
        <v>26</v>
      </c>
      <c r="O20" s="6" t="s">
        <v>22</v>
      </c>
      <c r="P20" s="14" t="s">
        <v>21</v>
      </c>
      <c r="Q20" s="4" t="s">
        <v>14</v>
      </c>
      <c r="R20" s="100" t="s">
        <v>141</v>
      </c>
      <c r="S20" s="81" t="s">
        <v>143</v>
      </c>
      <c r="T20" s="100" t="s">
        <v>142</v>
      </c>
      <c r="U20" s="93"/>
      <c r="V20" s="47">
        <v>18000</v>
      </c>
      <c r="W20" s="47">
        <f t="shared" si="0"/>
        <v>-1.5862991527510889E-2</v>
      </c>
      <c r="X20" s="93"/>
    </row>
    <row r="21" spans="1:25" s="22" customFormat="1">
      <c r="A21" s="19" t="s">
        <v>136</v>
      </c>
      <c r="B21" s="90" t="s">
        <v>46</v>
      </c>
      <c r="C21" s="19">
        <v>47680.888299999999</v>
      </c>
      <c r="D21" s="90" t="s">
        <v>135</v>
      </c>
      <c r="E21" s="89">
        <f t="shared" ref="E21:E52" si="1">+(C21-C$7)/C$8</f>
        <v>-7.5386986657950787E-3</v>
      </c>
      <c r="F21" s="22">
        <f t="shared" ref="F21:F52" si="2">ROUND(2*E21,0)/2</f>
        <v>0</v>
      </c>
      <c r="G21" s="22">
        <f t="shared" ref="G21:G42" si="3">+C21-(C$7+F21*C$8)</f>
        <v>-2.7000000045518391E-3</v>
      </c>
      <c r="H21" s="22">
        <f t="shared" ref="H21:H27" si="4">G21</f>
        <v>-2.7000000045518391E-3</v>
      </c>
      <c r="O21" s="22">
        <f t="shared" ref="O21:O27" ca="1" si="5">C$11+C$12*F21</f>
        <v>-1.053632080424965E-2</v>
      </c>
      <c r="P21" s="24">
        <f t="shared" ref="P21:P52" si="6">D$11+D$12*F21+D$13*F21^2</f>
        <v>1.277508736321168E-2</v>
      </c>
      <c r="Q21" s="25">
        <f t="shared" ref="Q21:Q52" si="7">+C21-15018.5</f>
        <v>32662.388299999999</v>
      </c>
      <c r="R21" s="22">
        <f t="shared" ref="R21:R52" si="8">+(P21-G21)^2</f>
        <v>2.3947832903991405E-4</v>
      </c>
      <c r="U21" s="47"/>
      <c r="V21" s="47">
        <v>19000</v>
      </c>
      <c r="W21" s="47">
        <f t="shared" si="0"/>
        <v>-1.2480271715681945E-2</v>
      </c>
      <c r="X21" s="47"/>
    </row>
    <row r="22" spans="1:25" s="22" customFormat="1">
      <c r="A22" s="19" t="s">
        <v>136</v>
      </c>
      <c r="B22" s="90" t="s">
        <v>52</v>
      </c>
      <c r="C22" s="19">
        <v>47681.7883</v>
      </c>
      <c r="D22" s="90" t="s">
        <v>135</v>
      </c>
      <c r="E22" s="89">
        <f t="shared" si="1"/>
        <v>2.5053608523668816</v>
      </c>
      <c r="F22" s="22">
        <f t="shared" si="2"/>
        <v>2.5</v>
      </c>
      <c r="G22" s="22">
        <f t="shared" si="3"/>
        <v>1.919999995152466E-3</v>
      </c>
      <c r="H22" s="22">
        <f t="shared" si="4"/>
        <v>1.919999995152466E-3</v>
      </c>
      <c r="O22" s="22">
        <f t="shared" ca="1" si="5"/>
        <v>-1.0534687059030635E-2</v>
      </c>
      <c r="P22" s="24">
        <f t="shared" si="6"/>
        <v>1.2759331615255536E-2</v>
      </c>
      <c r="Q22" s="25">
        <f t="shared" si="7"/>
        <v>32663.2883</v>
      </c>
      <c r="R22" s="22">
        <f t="shared" si="8"/>
        <v>1.1749110997056625E-4</v>
      </c>
      <c r="U22" s="47"/>
      <c r="V22" s="47">
        <v>20000</v>
      </c>
      <c r="W22" s="47">
        <f t="shared" si="0"/>
        <v>-8.5740019886270114E-3</v>
      </c>
      <c r="X22" s="47"/>
    </row>
    <row r="23" spans="1:25" s="22" customFormat="1">
      <c r="A23" s="19" t="s">
        <v>136</v>
      </c>
      <c r="B23" s="90" t="s">
        <v>52</v>
      </c>
      <c r="C23" s="19">
        <v>47682.860699999997</v>
      </c>
      <c r="D23" s="90" t="s">
        <v>135</v>
      </c>
      <c r="E23" s="89">
        <f t="shared" si="1"/>
        <v>5.499620272940513</v>
      </c>
      <c r="F23" s="22">
        <f t="shared" si="2"/>
        <v>5.5</v>
      </c>
      <c r="G23" s="22">
        <f t="shared" si="3"/>
        <v>-1.3600000238511711E-4</v>
      </c>
      <c r="H23" s="22">
        <f t="shared" si="4"/>
        <v>-1.3600000238511711E-4</v>
      </c>
      <c r="O23" s="22">
        <f t="shared" ca="1" si="5"/>
        <v>-1.0532726564767819E-2</v>
      </c>
      <c r="P23" s="24">
        <f t="shared" si="6"/>
        <v>1.2740429036994964E-2</v>
      </c>
      <c r="Q23" s="25">
        <f t="shared" si="7"/>
        <v>32664.360699999997</v>
      </c>
      <c r="R23" s="22">
        <f t="shared" si="8"/>
        <v>1.6580242480619063E-4</v>
      </c>
      <c r="U23" s="47"/>
      <c r="V23" s="47">
        <v>21000</v>
      </c>
      <c r="W23" s="47">
        <f t="shared" si="0"/>
        <v>-4.144182346346087E-3</v>
      </c>
      <c r="X23" s="47"/>
      <c r="Y23" s="47"/>
    </row>
    <row r="24" spans="1:25" s="22" customFormat="1">
      <c r="A24" s="19" t="s">
        <v>136</v>
      </c>
      <c r="B24" s="90" t="s">
        <v>46</v>
      </c>
      <c r="C24" s="19">
        <v>47684.828300000001</v>
      </c>
      <c r="D24" s="90" t="s">
        <v>135</v>
      </c>
      <c r="E24" s="89">
        <f t="shared" si="1"/>
        <v>10.993377113621523</v>
      </c>
      <c r="F24" s="22">
        <f t="shared" si="2"/>
        <v>11</v>
      </c>
      <c r="G24" s="22">
        <f t="shared" si="3"/>
        <v>-2.3720000026514754E-3</v>
      </c>
      <c r="H24" s="22">
        <f t="shared" si="4"/>
        <v>-2.3720000026514754E-3</v>
      </c>
      <c r="O24" s="22">
        <f t="shared" ca="1" si="5"/>
        <v>-1.0529132325285987E-2</v>
      </c>
      <c r="P24" s="24">
        <f t="shared" si="6"/>
        <v>1.2705786548163182E-2</v>
      </c>
      <c r="Q24" s="25">
        <f t="shared" si="7"/>
        <v>32666.328300000001</v>
      </c>
      <c r="R24" s="22">
        <f t="shared" si="8"/>
        <v>2.2733964727192734E-4</v>
      </c>
      <c r="U24" s="47"/>
      <c r="V24" s="47">
        <v>22000</v>
      </c>
      <c r="W24" s="47">
        <f t="shared" si="0"/>
        <v>8.0918721116082781E-4</v>
      </c>
      <c r="X24" s="47"/>
      <c r="Y24" s="47"/>
    </row>
    <row r="25" spans="1:25" s="22" customFormat="1">
      <c r="A25" s="19" t="s">
        <v>136</v>
      </c>
      <c r="B25" s="90" t="s">
        <v>52</v>
      </c>
      <c r="C25" s="19">
        <v>47687.875099999997</v>
      </c>
      <c r="D25" s="90" t="s">
        <v>135</v>
      </c>
      <c r="E25" s="89">
        <f t="shared" si="1"/>
        <v>19.500379727027109</v>
      </c>
      <c r="F25" s="22">
        <f t="shared" si="2"/>
        <v>19.5</v>
      </c>
      <c r="G25" s="22">
        <f t="shared" si="3"/>
        <v>1.359999951091595E-4</v>
      </c>
      <c r="H25" s="22">
        <f t="shared" si="4"/>
        <v>1.359999951091595E-4</v>
      </c>
      <c r="O25" s="22">
        <f t="shared" ca="1" si="5"/>
        <v>-1.0523577591541341E-2</v>
      </c>
      <c r="P25" s="24">
        <f t="shared" si="6"/>
        <v>1.2652279307552203E-2</v>
      </c>
      <c r="Q25" s="25">
        <f t="shared" si="7"/>
        <v>32669.375099999997</v>
      </c>
      <c r="R25" s="22">
        <f t="shared" si="8"/>
        <v>1.566572478270897E-4</v>
      </c>
      <c r="U25" s="47"/>
      <c r="V25" s="47">
        <v>23000</v>
      </c>
      <c r="W25" s="47">
        <f t="shared" si="0"/>
        <v>6.2861066838937329E-3</v>
      </c>
      <c r="X25" s="47"/>
    </row>
    <row r="26" spans="1:25" s="22" customFormat="1" ht="13.5" thickBot="1">
      <c r="A26" s="19" t="s">
        <v>136</v>
      </c>
      <c r="B26" s="90" t="s">
        <v>46</v>
      </c>
      <c r="C26" s="19">
        <v>47689.844799999999</v>
      </c>
      <c r="D26" s="90" t="s">
        <v>135</v>
      </c>
      <c r="E26" s="89">
        <f t="shared" si="1"/>
        <v>24.999999999987939</v>
      </c>
      <c r="F26" s="114">
        <f t="shared" si="2"/>
        <v>25</v>
      </c>
      <c r="G26" s="114">
        <f t="shared" si="3"/>
        <v>0</v>
      </c>
      <c r="H26" s="22">
        <f t="shared" si="4"/>
        <v>0</v>
      </c>
      <c r="O26" s="22">
        <f t="shared" ca="1" si="5"/>
        <v>-1.051998335205951E-2</v>
      </c>
      <c r="P26" s="24">
        <f t="shared" si="6"/>
        <v>1.2617677132063894E-2</v>
      </c>
      <c r="Q26" s="25">
        <f t="shared" si="7"/>
        <v>32671.344799999999</v>
      </c>
      <c r="R26" s="22">
        <f t="shared" si="8"/>
        <v>1.5920577620900811E-4</v>
      </c>
      <c r="V26" s="47">
        <v>24000</v>
      </c>
      <c r="W26" s="47">
        <f t="shared" si="0"/>
        <v>1.2286576071852628E-2</v>
      </c>
    </row>
    <row r="27" spans="1:25" s="22" customFormat="1">
      <c r="A27" s="19" t="s">
        <v>137</v>
      </c>
      <c r="B27" s="90" t="s">
        <v>46</v>
      </c>
      <c r="C27" s="19">
        <v>48505.7163</v>
      </c>
      <c r="D27" s="90" t="s">
        <v>135</v>
      </c>
      <c r="E27" s="89">
        <f t="shared" si="1"/>
        <v>2303.0034733855923</v>
      </c>
      <c r="F27" s="22">
        <f t="shared" si="2"/>
        <v>2303</v>
      </c>
      <c r="G27" s="22">
        <f t="shared" si="3"/>
        <v>1.2439999991329387E-3</v>
      </c>
      <c r="H27" s="22">
        <f t="shared" si="4"/>
        <v>1.2439999991329387E-3</v>
      </c>
      <c r="O27" s="22">
        <f t="shared" ca="1" si="5"/>
        <v>-9.0313147084940225E-3</v>
      </c>
      <c r="P27" s="24">
        <f t="shared" si="6"/>
        <v>-3.5221044714460969E-4</v>
      </c>
      <c r="Q27" s="25">
        <f t="shared" si="7"/>
        <v>33487.2163</v>
      </c>
      <c r="R27" s="22">
        <f t="shared" si="8"/>
        <v>2.5478877888055702E-6</v>
      </c>
      <c r="S27" s="22">
        <v>1</v>
      </c>
      <c r="T27" s="22">
        <f t="shared" ref="T27:T58" si="9">S27*R27</f>
        <v>2.5478877888055702E-6</v>
      </c>
      <c r="V27" s="47">
        <v>25000</v>
      </c>
      <c r="W27" s="47">
        <f t="shared" si="0"/>
        <v>1.8810595375037514E-2</v>
      </c>
    </row>
    <row r="28" spans="1:25" s="22" customFormat="1">
      <c r="A28" s="29" t="s">
        <v>41</v>
      </c>
      <c r="B28" s="30"/>
      <c r="C28" s="96">
        <v>49545.419500000004</v>
      </c>
      <c r="D28" s="96" t="s">
        <v>175</v>
      </c>
      <c r="E28" s="22">
        <f t="shared" si="1"/>
        <v>5205.9698117000607</v>
      </c>
      <c r="F28" s="22">
        <f t="shared" si="2"/>
        <v>5206</v>
      </c>
      <c r="G28" s="22">
        <f t="shared" si="3"/>
        <v>-1.0812000000441913E-2</v>
      </c>
      <c r="J28" s="23"/>
      <c r="K28" s="22">
        <f t="shared" ref="K28:K41" si="10">G28</f>
        <v>-1.0812000000441913E-2</v>
      </c>
      <c r="P28" s="24">
        <f t="shared" si="6"/>
        <v>-1.294335014662794E-2</v>
      </c>
      <c r="Q28" s="25">
        <f t="shared" si="7"/>
        <v>34526.919500000004</v>
      </c>
      <c r="R28" s="22">
        <f t="shared" si="8"/>
        <v>4.5426534456472002E-6</v>
      </c>
      <c r="S28" s="22">
        <v>1</v>
      </c>
      <c r="T28" s="22">
        <f t="shared" si="9"/>
        <v>4.5426534456472002E-6</v>
      </c>
      <c r="V28" s="47">
        <v>26000</v>
      </c>
      <c r="W28" s="47">
        <f t="shared" si="0"/>
        <v>2.5858164593448363E-2</v>
      </c>
    </row>
    <row r="29" spans="1:25" s="22" customFormat="1">
      <c r="A29" s="32" t="s">
        <v>42</v>
      </c>
      <c r="B29" s="33"/>
      <c r="C29" s="32">
        <v>50585.481599999999</v>
      </c>
      <c r="D29" s="32">
        <v>8.9999999999999998E-4</v>
      </c>
      <c r="E29" s="22">
        <f t="shared" si="1"/>
        <v>8109.9382385132449</v>
      </c>
      <c r="F29" s="22">
        <f t="shared" si="2"/>
        <v>8110</v>
      </c>
      <c r="G29" s="22">
        <f t="shared" si="3"/>
        <v>-2.2120000001450535E-2</v>
      </c>
      <c r="J29" s="23"/>
      <c r="K29" s="22">
        <f t="shared" si="10"/>
        <v>-2.2120000001450535E-2</v>
      </c>
      <c r="P29" s="24">
        <f t="shared" si="6"/>
        <v>-2.1124377804168877E-2</v>
      </c>
      <c r="Q29" s="25">
        <f t="shared" si="7"/>
        <v>35566.981599999999</v>
      </c>
      <c r="R29" s="22">
        <f t="shared" si="8"/>
        <v>9.912635597199564E-7</v>
      </c>
      <c r="S29" s="22">
        <v>1</v>
      </c>
      <c r="T29" s="22">
        <f t="shared" si="9"/>
        <v>9.912635597199564E-7</v>
      </c>
      <c r="V29" s="47">
        <v>27000</v>
      </c>
      <c r="W29" s="47">
        <f t="shared" si="0"/>
        <v>3.3429283727085202E-2</v>
      </c>
    </row>
    <row r="30" spans="1:25" s="22" customFormat="1">
      <c r="A30" s="32" t="s">
        <v>43</v>
      </c>
      <c r="B30" s="33"/>
      <c r="C30" s="31">
        <v>51294.440999999999</v>
      </c>
      <c r="D30" s="31">
        <v>1.5E-3</v>
      </c>
      <c r="E30" s="22">
        <f t="shared" si="1"/>
        <v>10089.431302910483</v>
      </c>
      <c r="F30" s="22">
        <f t="shared" si="2"/>
        <v>10089.5</v>
      </c>
      <c r="G30" s="22">
        <f t="shared" si="3"/>
        <v>-2.4604000005638227E-2</v>
      </c>
      <c r="J30" s="23"/>
      <c r="K30" s="22">
        <f t="shared" si="10"/>
        <v>-2.4604000005638227E-2</v>
      </c>
      <c r="P30" s="24">
        <f t="shared" si="6"/>
        <v>-2.4170393366002269E-2</v>
      </c>
      <c r="Q30" s="25">
        <f t="shared" si="7"/>
        <v>36275.940999999999</v>
      </c>
      <c r="R30" s="22">
        <f t="shared" si="8"/>
        <v>1.8801471793638784E-7</v>
      </c>
      <c r="S30" s="22">
        <v>0.5</v>
      </c>
      <c r="T30" s="22">
        <f t="shared" si="9"/>
        <v>9.4007358968193921E-8</v>
      </c>
      <c r="V30" s="47">
        <v>28000</v>
      </c>
      <c r="W30" s="47">
        <f t="shared" si="0"/>
        <v>4.1523952775948031E-2</v>
      </c>
    </row>
    <row r="31" spans="1:25" s="22" customFormat="1">
      <c r="A31" s="32" t="s">
        <v>44</v>
      </c>
      <c r="B31" s="33"/>
      <c r="C31" s="31">
        <v>51679.455300000001</v>
      </c>
      <c r="D31" s="31">
        <v>5.9999999999999995E-4</v>
      </c>
      <c r="E31" s="22">
        <f t="shared" si="1"/>
        <v>11164.433815810042</v>
      </c>
      <c r="F31" s="22">
        <f t="shared" si="2"/>
        <v>11164.5</v>
      </c>
      <c r="G31" s="22">
        <f t="shared" si="3"/>
        <v>-2.3703999999270309E-2</v>
      </c>
      <c r="J31" s="23"/>
      <c r="K31" s="22">
        <f t="shared" si="10"/>
        <v>-2.3703999999270309E-2</v>
      </c>
      <c r="P31" s="24">
        <f t="shared" si="6"/>
        <v>-2.4965021187053398E-2</v>
      </c>
      <c r="Q31" s="25">
        <f t="shared" si="7"/>
        <v>36660.955300000001</v>
      </c>
      <c r="R31" s="22">
        <f t="shared" si="8"/>
        <v>1.590174436037872E-6</v>
      </c>
      <c r="S31" s="22">
        <v>1</v>
      </c>
      <c r="T31" s="22">
        <f t="shared" si="9"/>
        <v>1.590174436037872E-6</v>
      </c>
    </row>
    <row r="32" spans="1:25" s="22" customFormat="1">
      <c r="A32" s="19" t="s">
        <v>138</v>
      </c>
      <c r="B32" s="90" t="s">
        <v>46</v>
      </c>
      <c r="C32" s="19">
        <v>52777.3698</v>
      </c>
      <c r="D32" s="90" t="s">
        <v>135</v>
      </c>
      <c r="E32" s="89">
        <f t="shared" si="1"/>
        <v>14229.932542607599</v>
      </c>
      <c r="F32" s="22">
        <f t="shared" si="2"/>
        <v>14230</v>
      </c>
      <c r="G32" s="22">
        <f t="shared" si="3"/>
        <v>-2.4160000000847504E-2</v>
      </c>
      <c r="K32" s="22">
        <f t="shared" si="10"/>
        <v>-2.4160000000847504E-2</v>
      </c>
      <c r="O32" s="22">
        <f t="shared" ref="O32:O39" ca="1" si="11">C$11+C$12*F32</f>
        <v>-1.2370430176223933E-3</v>
      </c>
      <c r="P32" s="24">
        <f t="shared" si="6"/>
        <v>-2.3908372332847372E-2</v>
      </c>
      <c r="Q32" s="25">
        <f t="shared" si="7"/>
        <v>37758.8698</v>
      </c>
      <c r="R32" s="22">
        <f t="shared" si="8"/>
        <v>6.3316483303184499E-8</v>
      </c>
      <c r="S32" s="22">
        <v>1</v>
      </c>
      <c r="T32" s="22">
        <f t="shared" si="9"/>
        <v>6.3316483303184499E-8</v>
      </c>
    </row>
    <row r="33" spans="1:34" s="22" customFormat="1">
      <c r="A33" s="19" t="s">
        <v>138</v>
      </c>
      <c r="B33" s="90" t="s">
        <v>46</v>
      </c>
      <c r="C33" s="19">
        <v>52797.425199999998</v>
      </c>
      <c r="D33" s="90" t="s">
        <v>135</v>
      </c>
      <c r="E33" s="89">
        <f t="shared" si="1"/>
        <v>14285.929437780591</v>
      </c>
      <c r="F33" s="22">
        <f t="shared" si="2"/>
        <v>14286</v>
      </c>
      <c r="G33" s="22">
        <f t="shared" si="3"/>
        <v>-2.5272000006225426E-2</v>
      </c>
      <c r="K33" s="22">
        <f t="shared" si="10"/>
        <v>-2.5272000006225426E-2</v>
      </c>
      <c r="O33" s="22">
        <f t="shared" ca="1" si="11"/>
        <v>-1.2004471247164805E-3</v>
      </c>
      <c r="P33" s="24">
        <f t="shared" si="6"/>
        <v>-2.3843310352846689E-2</v>
      </c>
      <c r="Q33" s="25">
        <f t="shared" si="7"/>
        <v>37778.925199999998</v>
      </c>
      <c r="R33" s="22">
        <f t="shared" si="8"/>
        <v>2.0411541256714553E-6</v>
      </c>
      <c r="S33" s="22">
        <v>1</v>
      </c>
      <c r="T33" s="22">
        <f t="shared" si="9"/>
        <v>2.0411541256714553E-6</v>
      </c>
      <c r="U33" s="47"/>
      <c r="X33" s="47"/>
      <c r="Y33" s="47"/>
      <c r="AD33" s="22">
        <v>12</v>
      </c>
      <c r="AF33" s="22" t="s">
        <v>27</v>
      </c>
      <c r="AH33" s="22" t="s">
        <v>28</v>
      </c>
    </row>
    <row r="34" spans="1:34" s="22" customFormat="1">
      <c r="A34" s="19" t="s">
        <v>138</v>
      </c>
      <c r="B34" s="90" t="s">
        <v>46</v>
      </c>
      <c r="C34" s="19">
        <v>52803.516799999998</v>
      </c>
      <c r="D34" s="90" t="s">
        <v>135</v>
      </c>
      <c r="E34" s="89">
        <f t="shared" si="1"/>
        <v>14302.937858786197</v>
      </c>
      <c r="F34" s="22">
        <f t="shared" si="2"/>
        <v>14303</v>
      </c>
      <c r="G34" s="22">
        <f t="shared" si="3"/>
        <v>-2.2256000003835652E-2</v>
      </c>
      <c r="K34" s="22">
        <f t="shared" si="10"/>
        <v>-2.2256000003835652E-2</v>
      </c>
      <c r="O34" s="22">
        <f t="shared" ca="1" si="11"/>
        <v>-1.1893376572271862E-3</v>
      </c>
      <c r="P34" s="24">
        <f t="shared" si="6"/>
        <v>-2.3823234531909813E-2</v>
      </c>
      <c r="Q34" s="25">
        <f t="shared" si="7"/>
        <v>37785.016799999998</v>
      </c>
      <c r="R34" s="22">
        <f t="shared" si="8"/>
        <v>2.4562240659878397E-6</v>
      </c>
      <c r="S34" s="22">
        <v>1</v>
      </c>
      <c r="T34" s="22">
        <f t="shared" si="9"/>
        <v>2.4562240659878397E-6</v>
      </c>
      <c r="U34" s="47"/>
      <c r="X34" s="47"/>
      <c r="Y34" s="47"/>
    </row>
    <row r="35" spans="1:34" s="22" customFormat="1">
      <c r="A35" s="19" t="s">
        <v>138</v>
      </c>
      <c r="B35" s="90" t="s">
        <v>46</v>
      </c>
      <c r="C35" s="19">
        <v>52821.421699999999</v>
      </c>
      <c r="D35" s="90" t="s">
        <v>135</v>
      </c>
      <c r="E35" s="89">
        <f t="shared" si="1"/>
        <v>14352.930320087547</v>
      </c>
      <c r="F35" s="22">
        <f t="shared" si="2"/>
        <v>14353</v>
      </c>
      <c r="G35" s="22">
        <f t="shared" si="3"/>
        <v>-2.4956000001111533E-2</v>
      </c>
      <c r="K35" s="22">
        <f t="shared" si="10"/>
        <v>-2.4956000001111533E-2</v>
      </c>
      <c r="O35" s="22">
        <f t="shared" ca="1" si="11"/>
        <v>-1.1566627528469074E-3</v>
      </c>
      <c r="P35" s="24">
        <f t="shared" si="6"/>
        <v>-2.3763311053634523E-2</v>
      </c>
      <c r="Q35" s="25">
        <f t="shared" si="7"/>
        <v>37802.921699999999</v>
      </c>
      <c r="R35" s="22">
        <f t="shared" si="8"/>
        <v>1.42250692543382E-6</v>
      </c>
      <c r="S35" s="22">
        <v>1</v>
      </c>
      <c r="T35" s="22">
        <f t="shared" si="9"/>
        <v>1.42250692543382E-6</v>
      </c>
      <c r="U35" s="47"/>
      <c r="X35" s="47"/>
      <c r="Y35" s="47"/>
    </row>
    <row r="36" spans="1:34" s="22" customFormat="1">
      <c r="A36" s="19" t="s">
        <v>138</v>
      </c>
      <c r="B36" s="90" t="s">
        <v>46</v>
      </c>
      <c r="C36" s="19">
        <v>52845.417800000003</v>
      </c>
      <c r="D36" s="90" t="s">
        <v>135</v>
      </c>
      <c r="E36" s="89">
        <f t="shared" si="1"/>
        <v>14419.930085550268</v>
      </c>
      <c r="F36" s="22">
        <f t="shared" si="2"/>
        <v>14420</v>
      </c>
      <c r="G36" s="22">
        <f t="shared" si="3"/>
        <v>-2.5040000000444707E-2</v>
      </c>
      <c r="K36" s="22">
        <f t="shared" si="10"/>
        <v>-2.5040000000444707E-2</v>
      </c>
      <c r="O36" s="22">
        <f t="shared" ca="1" si="11"/>
        <v>-1.1128783809773342E-3</v>
      </c>
      <c r="P36" s="24">
        <f t="shared" si="6"/>
        <v>-2.3680961538852879E-2</v>
      </c>
      <c r="Q36" s="25">
        <f t="shared" si="7"/>
        <v>37826.917800000003</v>
      </c>
      <c r="R36" s="22">
        <f t="shared" si="8"/>
        <v>1.8469855400858804E-6</v>
      </c>
      <c r="S36" s="22">
        <v>1</v>
      </c>
      <c r="T36" s="22">
        <f t="shared" si="9"/>
        <v>1.8469855400858804E-6</v>
      </c>
      <c r="U36" s="47"/>
      <c r="X36" s="47"/>
      <c r="Y36" s="47"/>
    </row>
    <row r="37" spans="1:34" s="22" customFormat="1">
      <c r="A37" s="19" t="s">
        <v>138</v>
      </c>
      <c r="B37" s="90" t="s">
        <v>52</v>
      </c>
      <c r="C37" s="19">
        <v>52846.3105</v>
      </c>
      <c r="D37" s="90" t="s">
        <v>135</v>
      </c>
      <c r="E37" s="89">
        <f t="shared" si="1"/>
        <v>14422.422602693818</v>
      </c>
      <c r="F37" s="22">
        <f t="shared" si="2"/>
        <v>14422.5</v>
      </c>
      <c r="G37" s="22">
        <f t="shared" si="3"/>
        <v>-2.7720000005501788E-2</v>
      </c>
      <c r="K37" s="22">
        <f t="shared" si="10"/>
        <v>-2.7720000005501788E-2</v>
      </c>
      <c r="O37" s="22">
        <f t="shared" ca="1" si="11"/>
        <v>-1.1112446357583201E-3</v>
      </c>
      <c r="P37" s="24">
        <f t="shared" si="6"/>
        <v>-2.3677843312365131E-2</v>
      </c>
      <c r="Q37" s="25">
        <f t="shared" si="7"/>
        <v>37827.8105</v>
      </c>
      <c r="R37" s="22">
        <f t="shared" si="8"/>
        <v>1.6339030731869476E-5</v>
      </c>
      <c r="S37" s="22">
        <v>1</v>
      </c>
      <c r="T37" s="22">
        <f t="shared" si="9"/>
        <v>1.6339030731869476E-5</v>
      </c>
      <c r="U37" s="47"/>
      <c r="X37" s="47"/>
      <c r="Y37" s="47"/>
      <c r="AC37" s="22" t="s">
        <v>29</v>
      </c>
      <c r="AD37" s="22">
        <v>6</v>
      </c>
      <c r="AF37" s="22" t="s">
        <v>27</v>
      </c>
      <c r="AH37" s="22" t="s">
        <v>28</v>
      </c>
    </row>
    <row r="38" spans="1:34" s="22" customFormat="1">
      <c r="A38" s="19" t="s">
        <v>138</v>
      </c>
      <c r="B38" s="90" t="s">
        <v>46</v>
      </c>
      <c r="C38" s="19">
        <v>52846.490299999998</v>
      </c>
      <c r="D38" s="90" t="s">
        <v>135</v>
      </c>
      <c r="E38" s="89">
        <f t="shared" si="1"/>
        <v>14422.924624181895</v>
      </c>
      <c r="F38" s="22">
        <f t="shared" si="2"/>
        <v>14423</v>
      </c>
      <c r="G38" s="22">
        <f t="shared" si="3"/>
        <v>-2.699600000778446E-2</v>
      </c>
      <c r="K38" s="22">
        <f t="shared" si="10"/>
        <v>-2.699600000778446E-2</v>
      </c>
      <c r="O38" s="22">
        <f t="shared" ca="1" si="11"/>
        <v>-1.1109178867145172E-3</v>
      </c>
      <c r="P38" s="24">
        <f t="shared" si="6"/>
        <v>-2.3677219274405123E-2</v>
      </c>
      <c r="Q38" s="25">
        <f t="shared" si="7"/>
        <v>37827.990299999998</v>
      </c>
      <c r="R38" s="22">
        <f t="shared" si="8"/>
        <v>1.1014305556249888E-5</v>
      </c>
      <c r="S38" s="22">
        <v>1</v>
      </c>
      <c r="T38" s="22">
        <f t="shared" si="9"/>
        <v>1.1014305556249888E-5</v>
      </c>
      <c r="U38" s="47"/>
      <c r="X38" s="47"/>
      <c r="Y38" s="47"/>
    </row>
    <row r="39" spans="1:34" s="22" customFormat="1">
      <c r="A39" s="19" t="s">
        <v>138</v>
      </c>
      <c r="B39" s="90" t="s">
        <v>52</v>
      </c>
      <c r="C39" s="19">
        <v>52885.350700000003</v>
      </c>
      <c r="D39" s="90" t="s">
        <v>135</v>
      </c>
      <c r="E39" s="89">
        <f t="shared" si="1"/>
        <v>14531.427159418345</v>
      </c>
      <c r="F39" s="22">
        <f t="shared" si="2"/>
        <v>14531.5</v>
      </c>
      <c r="G39" s="22">
        <f t="shared" si="3"/>
        <v>-2.6087999998708256E-2</v>
      </c>
      <c r="K39" s="22">
        <f t="shared" si="10"/>
        <v>-2.6087999998708256E-2</v>
      </c>
      <c r="O39" s="22">
        <f t="shared" ca="1" si="11"/>
        <v>-1.0400133442093132E-3</v>
      </c>
      <c r="P39" s="24">
        <f t="shared" si="6"/>
        <v>-2.3538707155551751E-2</v>
      </c>
      <c r="Q39" s="25">
        <f t="shared" si="7"/>
        <v>37866.850700000003</v>
      </c>
      <c r="R39" s="22">
        <f t="shared" si="8"/>
        <v>6.4988940001689746E-6</v>
      </c>
      <c r="S39" s="22">
        <v>1</v>
      </c>
      <c r="T39" s="22">
        <f t="shared" si="9"/>
        <v>6.4988940001689746E-6</v>
      </c>
      <c r="U39" s="47"/>
      <c r="X39" s="47"/>
      <c r="Y39" s="47"/>
      <c r="AC39" s="22" t="s">
        <v>29</v>
      </c>
      <c r="AD39" s="22">
        <v>7</v>
      </c>
      <c r="AF39" s="22" t="s">
        <v>27</v>
      </c>
      <c r="AH39" s="22" t="s">
        <v>28</v>
      </c>
    </row>
    <row r="40" spans="1:34" s="22" customFormat="1">
      <c r="A40" s="32" t="s">
        <v>45</v>
      </c>
      <c r="B40" s="33" t="s">
        <v>46</v>
      </c>
      <c r="C40" s="29">
        <v>53118.864000000001</v>
      </c>
      <c r="D40" s="32">
        <v>2.9999999999999997E-4</v>
      </c>
      <c r="E40" s="22">
        <f t="shared" si="1"/>
        <v>15183.422122450796</v>
      </c>
      <c r="F40" s="22">
        <f t="shared" si="2"/>
        <v>15183.5</v>
      </c>
      <c r="G40" s="22">
        <f t="shared" si="3"/>
        <v>-2.789199999824632E-2</v>
      </c>
      <c r="J40" s="23"/>
      <c r="K40" s="22">
        <f t="shared" si="10"/>
        <v>-2.789199999824632E-2</v>
      </c>
      <c r="P40" s="24">
        <f t="shared" si="6"/>
        <v>-2.2576557767408641E-2</v>
      </c>
      <c r="Q40" s="25">
        <f t="shared" si="7"/>
        <v>38100.364000000001</v>
      </c>
      <c r="R40" s="22">
        <f t="shared" si="8"/>
        <v>2.825392610937264E-5</v>
      </c>
      <c r="S40" s="22">
        <v>1</v>
      </c>
      <c r="T40" s="22">
        <f t="shared" si="9"/>
        <v>2.825392610937264E-5</v>
      </c>
      <c r="U40" s="47"/>
      <c r="X40" s="47"/>
      <c r="Y40" s="47"/>
      <c r="AC40" s="22" t="s">
        <v>29</v>
      </c>
      <c r="AD40" s="22">
        <v>6</v>
      </c>
      <c r="AF40" s="22" t="s">
        <v>27</v>
      </c>
      <c r="AH40" s="22" t="s">
        <v>28</v>
      </c>
    </row>
    <row r="41" spans="1:34" s="22" customFormat="1">
      <c r="A41" s="34" t="s">
        <v>47</v>
      </c>
      <c r="B41" s="35"/>
      <c r="C41" s="19">
        <v>53137.497600000002</v>
      </c>
      <c r="D41" s="19">
        <v>4.0000000000000002E-4</v>
      </c>
      <c r="E41" s="22">
        <f t="shared" si="1"/>
        <v>15235.449194755296</v>
      </c>
      <c r="F41" s="22">
        <f t="shared" si="2"/>
        <v>15235.5</v>
      </c>
      <c r="G41" s="22">
        <f t="shared" si="3"/>
        <v>-1.8196000004536472E-2</v>
      </c>
      <c r="J41" s="23"/>
      <c r="K41" s="22">
        <f t="shared" si="10"/>
        <v>-1.8196000004536472E-2</v>
      </c>
      <c r="P41" s="24">
        <f t="shared" si="6"/>
        <v>-2.2490238868988183E-2</v>
      </c>
      <c r="Q41" s="25">
        <f t="shared" si="7"/>
        <v>38118.997600000002</v>
      </c>
      <c r="R41" s="22">
        <f t="shared" si="8"/>
        <v>1.8440487424967514E-5</v>
      </c>
      <c r="S41" s="22">
        <v>1</v>
      </c>
      <c r="T41" s="22">
        <f t="shared" si="9"/>
        <v>1.8440487424967514E-5</v>
      </c>
      <c r="U41" s="47"/>
      <c r="V41" s="47"/>
      <c r="W41" s="47"/>
      <c r="X41" s="47"/>
      <c r="Y41" s="47"/>
      <c r="AC41" s="22" t="s">
        <v>29</v>
      </c>
      <c r="AD41" s="22">
        <v>10</v>
      </c>
      <c r="AF41" s="22" t="s">
        <v>27</v>
      </c>
      <c r="AH41" s="22" t="s">
        <v>28</v>
      </c>
    </row>
    <row r="42" spans="1:34" s="22" customFormat="1">
      <c r="A42" s="115" t="s">
        <v>193</v>
      </c>
      <c r="B42" s="111" t="s">
        <v>52</v>
      </c>
      <c r="C42" s="112">
        <v>53149.662600000003</v>
      </c>
      <c r="D42" s="112">
        <v>4.0000000000000002E-4</v>
      </c>
      <c r="E42" s="89">
        <f t="shared" si="1"/>
        <v>15269.415220353369</v>
      </c>
      <c r="F42" s="22">
        <f t="shared" si="2"/>
        <v>15269.5</v>
      </c>
      <c r="G42" s="22">
        <f t="shared" si="3"/>
        <v>-3.0363999998371582E-2</v>
      </c>
      <c r="N42" s="22">
        <f>G42</f>
        <v>-3.0363999998371582E-2</v>
      </c>
      <c r="O42" s="22">
        <f ca="1">C$11+C$12*F42</f>
        <v>-5.5773175555640271E-4</v>
      </c>
      <c r="P42" s="24">
        <f t="shared" si="6"/>
        <v>-2.243303415927568E-2</v>
      </c>
      <c r="Q42" s="25">
        <f t="shared" si="7"/>
        <v>38131.162600000003</v>
      </c>
      <c r="R42" s="22">
        <f t="shared" si="8"/>
        <v>6.290021914090617E-5</v>
      </c>
      <c r="S42" s="22">
        <v>1</v>
      </c>
      <c r="T42" s="22">
        <f t="shared" si="9"/>
        <v>6.290021914090617E-5</v>
      </c>
    </row>
    <row r="43" spans="1:34" s="22" customFormat="1">
      <c r="A43" s="24" t="s">
        <v>152</v>
      </c>
      <c r="B43" s="134" t="s">
        <v>52</v>
      </c>
      <c r="C43" s="21">
        <v>53199.455199999997</v>
      </c>
      <c r="D43" s="21">
        <v>8.0000000000000004E-4</v>
      </c>
      <c r="E43" s="89">
        <f t="shared" si="1"/>
        <v>15408.44166722507</v>
      </c>
      <c r="F43" s="22">
        <f t="shared" si="2"/>
        <v>15408.5</v>
      </c>
      <c r="O43" s="22">
        <v>-2.3547477461949906E-2</v>
      </c>
      <c r="P43" s="24">
        <f t="shared" si="6"/>
        <v>-2.2192872943633528E-2</v>
      </c>
      <c r="Q43" s="25">
        <f t="shared" si="7"/>
        <v>38180.955199999997</v>
      </c>
      <c r="R43" s="22">
        <f t="shared" si="8"/>
        <v>4.9252360949226105E-4</v>
      </c>
      <c r="T43" s="22">
        <f t="shared" si="9"/>
        <v>0</v>
      </c>
    </row>
    <row r="44" spans="1:34" s="22" customFormat="1">
      <c r="A44" s="24" t="s">
        <v>152</v>
      </c>
      <c r="B44" s="134" t="s">
        <v>46</v>
      </c>
      <c r="C44" s="21">
        <v>53206.437100000003</v>
      </c>
      <c r="D44" s="21">
        <v>6.9999999999999999E-4</v>
      </c>
      <c r="E44" s="89">
        <f t="shared" si="1"/>
        <v>15427.935904308782</v>
      </c>
      <c r="F44" s="22">
        <f t="shared" si="2"/>
        <v>15428</v>
      </c>
      <c r="G44" s="22">
        <f t="shared" ref="G44:G75" si="12">+C44-(C$7+F44*C$8)</f>
        <v>-2.295600000070408E-2</v>
      </c>
      <c r="J44" s="23"/>
      <c r="N44" s="22">
        <f>G44</f>
        <v>-2.295600000070408E-2</v>
      </c>
      <c r="O44" s="22">
        <f ca="1">C$11+C$12*F44</f>
        <v>-4.5415230867091975E-4</v>
      </c>
      <c r="P44" s="24">
        <f t="shared" si="6"/>
        <v>-2.2158372181352193E-2</v>
      </c>
      <c r="Q44" s="25">
        <f t="shared" si="7"/>
        <v>38187.937100000003</v>
      </c>
      <c r="R44" s="22">
        <f t="shared" si="8"/>
        <v>6.3621013820404661E-7</v>
      </c>
      <c r="S44" s="22">
        <v>1</v>
      </c>
      <c r="T44" s="22">
        <f t="shared" si="9"/>
        <v>6.3621013820404661E-7</v>
      </c>
    </row>
    <row r="45" spans="1:34" s="22" customFormat="1">
      <c r="A45" s="24" t="s">
        <v>152</v>
      </c>
      <c r="B45" s="134" t="s">
        <v>52</v>
      </c>
      <c r="C45" s="21">
        <v>53237.419800000003</v>
      </c>
      <c r="D45" s="21">
        <v>1.2999999999999999E-3</v>
      </c>
      <c r="E45" s="89">
        <f t="shared" si="1"/>
        <v>15514.443029775066</v>
      </c>
      <c r="F45" s="22">
        <f t="shared" si="2"/>
        <v>15514.5</v>
      </c>
      <c r="G45" s="22">
        <f t="shared" si="12"/>
        <v>-2.0404000002599787E-2</v>
      </c>
      <c r="J45" s="23"/>
      <c r="N45" s="22">
        <f>G45</f>
        <v>-2.0404000002599787E-2</v>
      </c>
      <c r="O45" s="22">
        <f ca="1">C$11+C$12*F45</f>
        <v>-3.976247240930382E-4</v>
      </c>
      <c r="P45" s="24">
        <f t="shared" si="6"/>
        <v>-2.2002930123825565E-2</v>
      </c>
      <c r="Q45" s="25">
        <f t="shared" si="7"/>
        <v>38218.919800000003</v>
      </c>
      <c r="R45" s="22">
        <f t="shared" si="8"/>
        <v>2.5565775325630804E-6</v>
      </c>
      <c r="S45" s="22">
        <v>0.5</v>
      </c>
      <c r="T45" s="22">
        <f t="shared" si="9"/>
        <v>1.2782887662815402E-6</v>
      </c>
    </row>
    <row r="46" spans="1:34" s="22" customFormat="1">
      <c r="A46" s="24" t="s">
        <v>152</v>
      </c>
      <c r="B46" s="134" t="s">
        <v>52</v>
      </c>
      <c r="C46" s="21">
        <v>53241.361900000004</v>
      </c>
      <c r="D46" s="21">
        <v>1.1999999999999999E-3</v>
      </c>
      <c r="E46" s="89">
        <f t="shared" si="1"/>
        <v>15525.449809019634</v>
      </c>
      <c r="F46" s="22">
        <f t="shared" si="2"/>
        <v>15525.5</v>
      </c>
      <c r="G46" s="22">
        <f t="shared" si="12"/>
        <v>-1.7976000002818182E-2</v>
      </c>
      <c r="J46" s="23"/>
      <c r="N46" s="22">
        <f>G46</f>
        <v>-1.7976000002818182E-2</v>
      </c>
      <c r="O46" s="22">
        <f ca="1">C$11+C$12*F46</f>
        <v>-3.9043624512937782E-4</v>
      </c>
      <c r="P46" s="24">
        <f t="shared" si="6"/>
        <v>-2.1982882172116566E-2</v>
      </c>
      <c r="Q46" s="25">
        <f t="shared" si="7"/>
        <v>38222.861900000004</v>
      </c>
      <c r="R46" s="22">
        <f t="shared" si="8"/>
        <v>1.6055104718641325E-5</v>
      </c>
      <c r="S46" s="22">
        <v>0.5</v>
      </c>
      <c r="T46" s="22">
        <f t="shared" si="9"/>
        <v>8.0275523593206626E-6</v>
      </c>
    </row>
    <row r="47" spans="1:34" s="22" customFormat="1">
      <c r="A47" s="24" t="s">
        <v>152</v>
      </c>
      <c r="B47" s="134" t="s">
        <v>46</v>
      </c>
      <c r="C47" s="21">
        <v>53257.296499999997</v>
      </c>
      <c r="D47" s="21">
        <v>1.1999999999999999E-3</v>
      </c>
      <c r="E47" s="89">
        <f t="shared" si="1"/>
        <v>15569.940974781637</v>
      </c>
      <c r="F47" s="22">
        <f t="shared" si="2"/>
        <v>15570</v>
      </c>
      <c r="G47" s="22">
        <f t="shared" si="12"/>
        <v>-2.1140000004379544E-2</v>
      </c>
      <c r="J47" s="23"/>
      <c r="N47" s="22">
        <f>G47</f>
        <v>-2.1140000004379544E-2</v>
      </c>
      <c r="O47" s="22">
        <f ca="1">C$11+C$12*F47</f>
        <v>-3.6135558023092998E-4</v>
      </c>
      <c r="P47" s="24">
        <f t="shared" si="6"/>
        <v>-2.1901132576046714E-2</v>
      </c>
      <c r="Q47" s="25">
        <f t="shared" si="7"/>
        <v>38238.796499999997</v>
      </c>
      <c r="R47" s="22">
        <f t="shared" si="8"/>
        <v>5.7932279165267911E-7</v>
      </c>
      <c r="S47" s="22">
        <v>0.5</v>
      </c>
      <c r="T47" s="22">
        <f t="shared" si="9"/>
        <v>2.8966139582633955E-7</v>
      </c>
    </row>
    <row r="48" spans="1:34" s="22" customFormat="1">
      <c r="A48" s="40" t="s">
        <v>56</v>
      </c>
      <c r="B48" s="35" t="s">
        <v>46</v>
      </c>
      <c r="C48" s="40">
        <v>53462.516000000003</v>
      </c>
      <c r="D48" s="40">
        <v>1E-4</v>
      </c>
      <c r="E48" s="22">
        <f t="shared" si="1"/>
        <v>16142.936518573119</v>
      </c>
      <c r="F48" s="22">
        <f t="shared" si="2"/>
        <v>16143</v>
      </c>
      <c r="G48" s="22">
        <f t="shared" si="12"/>
        <v>-2.273599999898579E-2</v>
      </c>
      <c r="J48" s="23"/>
      <c r="K48" s="22">
        <f>G48</f>
        <v>-2.273599999898579E-2</v>
      </c>
      <c r="P48" s="24">
        <f t="shared" si="6"/>
        <v>-2.0755868530984364E-2</v>
      </c>
      <c r="Q48" s="25">
        <f t="shared" si="7"/>
        <v>38444.016000000003</v>
      </c>
      <c r="R48" s="22">
        <f t="shared" si="8"/>
        <v>3.9209206305694803E-6</v>
      </c>
      <c r="S48" s="22">
        <v>1</v>
      </c>
      <c r="T48" s="22">
        <f t="shared" si="9"/>
        <v>3.9209206305694803E-6</v>
      </c>
      <c r="AC48" s="22" t="s">
        <v>29</v>
      </c>
      <c r="AD48" s="22">
        <v>8</v>
      </c>
      <c r="AF48" s="22" t="s">
        <v>30</v>
      </c>
      <c r="AH48" s="22" t="s">
        <v>28</v>
      </c>
    </row>
    <row r="49" spans="1:34" s="22" customFormat="1">
      <c r="A49" s="24" t="s">
        <v>152</v>
      </c>
      <c r="B49" s="134" t="s">
        <v>46</v>
      </c>
      <c r="C49" s="21">
        <v>53533.429799999998</v>
      </c>
      <c r="D49" s="21">
        <v>1.5E-3</v>
      </c>
      <c r="E49" s="89">
        <f t="shared" si="1"/>
        <v>16340.935692108364</v>
      </c>
      <c r="F49" s="22">
        <f t="shared" si="2"/>
        <v>16341</v>
      </c>
      <c r="G49" s="22">
        <f t="shared" si="12"/>
        <v>-2.3032000004604924E-2</v>
      </c>
      <c r="J49" s="23"/>
      <c r="N49" s="22">
        <f>G49</f>
        <v>-2.3032000004604924E-2</v>
      </c>
      <c r="O49" s="22">
        <f ca="1">C$11+C$12*F49</f>
        <v>1.4249144531296512E-4</v>
      </c>
      <c r="P49" s="24">
        <f t="shared" si="6"/>
        <v>-2.0320160798541126E-2</v>
      </c>
      <c r="Q49" s="25">
        <f t="shared" si="7"/>
        <v>38514.929799999998</v>
      </c>
      <c r="R49" s="22">
        <f t="shared" si="8"/>
        <v>7.3540718795447334E-6</v>
      </c>
      <c r="S49" s="22">
        <v>0.5</v>
      </c>
      <c r="T49" s="22">
        <f t="shared" si="9"/>
        <v>3.6770359397723667E-6</v>
      </c>
    </row>
    <row r="50" spans="1:34" s="22" customFormat="1">
      <c r="A50" s="24" t="s">
        <v>152</v>
      </c>
      <c r="B50" s="134" t="s">
        <v>52</v>
      </c>
      <c r="C50" s="21">
        <v>53549.370699999999</v>
      </c>
      <c r="D50" s="21">
        <v>1.6000000000000001E-3</v>
      </c>
      <c r="E50" s="89">
        <f t="shared" si="1"/>
        <v>16385.444448167247</v>
      </c>
      <c r="F50" s="22">
        <f t="shared" si="2"/>
        <v>16385.5</v>
      </c>
      <c r="G50" s="22">
        <f t="shared" si="12"/>
        <v>-1.9896000005246606E-2</v>
      </c>
      <c r="J50" s="23"/>
      <c r="N50" s="22">
        <f>G50</f>
        <v>-1.9896000005246606E-2</v>
      </c>
      <c r="O50" s="22">
        <f ca="1">C$11+C$12*F50</f>
        <v>1.7157211021141296E-4</v>
      </c>
      <c r="P50" s="24">
        <f t="shared" si="6"/>
        <v>-2.0219411706935239E-2</v>
      </c>
      <c r="Q50" s="25">
        <f t="shared" si="7"/>
        <v>38530.870699999999</v>
      </c>
      <c r="R50" s="22">
        <f t="shared" si="8"/>
        <v>1.0459512878913762E-7</v>
      </c>
      <c r="S50" s="22">
        <v>0.5</v>
      </c>
      <c r="T50" s="22">
        <f t="shared" si="9"/>
        <v>5.2297564394568808E-8</v>
      </c>
    </row>
    <row r="51" spans="1:34" s="22" customFormat="1">
      <c r="A51" s="24" t="s">
        <v>152</v>
      </c>
      <c r="B51" s="134" t="s">
        <v>46</v>
      </c>
      <c r="C51" s="21">
        <v>53557.427100000001</v>
      </c>
      <c r="D51" s="21">
        <v>8.0000000000000004E-4</v>
      </c>
      <c r="E51" s="89">
        <f t="shared" si="1"/>
        <v>16407.938808103812</v>
      </c>
      <c r="F51" s="22">
        <f t="shared" si="2"/>
        <v>16408</v>
      </c>
      <c r="G51" s="22">
        <f t="shared" si="12"/>
        <v>-2.1916000005148817E-2</v>
      </c>
      <c r="J51" s="23"/>
      <c r="N51" s="22">
        <f>G51</f>
        <v>-2.1916000005148817E-2</v>
      </c>
      <c r="O51" s="22">
        <f ca="1">C$11+C$12*F51</f>
        <v>1.8627581718253829E-4</v>
      </c>
      <c r="P51" s="24">
        <f t="shared" si="6"/>
        <v>-2.0168076529251039E-2</v>
      </c>
      <c r="Q51" s="25">
        <f t="shared" si="7"/>
        <v>38538.927100000001</v>
      </c>
      <c r="R51" s="22">
        <f t="shared" si="8"/>
        <v>3.0552364775945702E-6</v>
      </c>
      <c r="S51" s="22">
        <v>1</v>
      </c>
      <c r="T51" s="22">
        <f t="shared" si="9"/>
        <v>3.0552364775945702E-6</v>
      </c>
    </row>
    <row r="52" spans="1:34" s="22" customFormat="1">
      <c r="A52" s="24" t="s">
        <v>152</v>
      </c>
      <c r="B52" s="134" t="s">
        <v>46</v>
      </c>
      <c r="C52" s="21">
        <v>53567.4539</v>
      </c>
      <c r="D52" s="21">
        <v>1E-3</v>
      </c>
      <c r="E52" s="89">
        <f t="shared" si="1"/>
        <v>16435.93474279076</v>
      </c>
      <c r="F52" s="22">
        <f t="shared" si="2"/>
        <v>16436</v>
      </c>
      <c r="G52" s="22">
        <f t="shared" si="12"/>
        <v>-2.337200000329176E-2</v>
      </c>
      <c r="J52" s="23"/>
      <c r="N52" s="22">
        <f>G52</f>
        <v>-2.337200000329176E-2</v>
      </c>
      <c r="O52" s="22">
        <f ca="1">C$11+C$12*F52</f>
        <v>2.0457376363549468E-4</v>
      </c>
      <c r="P52" s="24">
        <f t="shared" si="6"/>
        <v>-2.0103822602787355E-2</v>
      </c>
      <c r="Q52" s="25">
        <f t="shared" si="7"/>
        <v>38548.9539</v>
      </c>
      <c r="R52" s="22">
        <f t="shared" si="8"/>
        <v>1.0680983521167727E-5</v>
      </c>
      <c r="S52" s="22">
        <v>0.5</v>
      </c>
      <c r="T52" s="22">
        <f t="shared" si="9"/>
        <v>5.3404917605838637E-6</v>
      </c>
    </row>
    <row r="53" spans="1:34" s="22" customFormat="1">
      <c r="A53" s="36" t="s">
        <v>48</v>
      </c>
      <c r="B53" s="37"/>
      <c r="C53" s="38">
        <v>53573.903200000001</v>
      </c>
      <c r="D53" s="39">
        <v>8.9999999999999998E-4</v>
      </c>
      <c r="E53" s="22">
        <f t="shared" ref="E53:E84" si="13">+(C53-C$7)/C$8</f>
        <v>16453.941901762373</v>
      </c>
      <c r="F53" s="22">
        <f t="shared" ref="F53:F84" si="14">ROUND(2*E53,0)/2</f>
        <v>16454</v>
      </c>
      <c r="G53" s="22">
        <f t="shared" si="12"/>
        <v>-2.0808000001125038E-2</v>
      </c>
      <c r="J53" s="23"/>
      <c r="K53" s="22">
        <f>G53</f>
        <v>-2.0808000001125038E-2</v>
      </c>
      <c r="P53" s="24">
        <f t="shared" ref="P53:P84" si="15">D$11+D$12*F53+D$13*F53^2</f>
        <v>-2.0062299757538635E-2</v>
      </c>
      <c r="Q53" s="25">
        <f t="shared" ref="Q53:Q84" si="16">+C53-15018.5</f>
        <v>38555.403200000001</v>
      </c>
      <c r="R53" s="22">
        <f t="shared" ref="R53:R84" si="17">+(P53-G53)^2</f>
        <v>5.560688532848207E-7</v>
      </c>
      <c r="S53" s="22">
        <v>1</v>
      </c>
      <c r="T53" s="22">
        <f t="shared" si="9"/>
        <v>5.560688532848207E-7</v>
      </c>
      <c r="AC53" s="22" t="s">
        <v>29</v>
      </c>
      <c r="AD53" s="22">
        <v>5</v>
      </c>
      <c r="AF53" s="22" t="s">
        <v>27</v>
      </c>
      <c r="AH53" s="22" t="s">
        <v>28</v>
      </c>
    </row>
    <row r="54" spans="1:34" s="22" customFormat="1">
      <c r="A54" s="24" t="s">
        <v>152</v>
      </c>
      <c r="B54" s="134" t="s">
        <v>52</v>
      </c>
      <c r="C54" s="21">
        <v>53578.383099999999</v>
      </c>
      <c r="D54" s="21">
        <v>1.1000000000000001E-3</v>
      </c>
      <c r="E54" s="89">
        <f t="shared" si="13"/>
        <v>16466.450278094206</v>
      </c>
      <c r="F54" s="22">
        <f t="shared" si="14"/>
        <v>16466.5</v>
      </c>
      <c r="G54" s="22">
        <f t="shared" si="12"/>
        <v>-1.7808000004151836E-2</v>
      </c>
      <c r="J54" s="23"/>
      <c r="N54" s="22">
        <f>G54</f>
        <v>-1.7808000004151836E-2</v>
      </c>
      <c r="O54" s="22">
        <f ca="1">C$11+C$12*F54</f>
        <v>2.2450545530746345E-4</v>
      </c>
      <c r="P54" s="24">
        <f t="shared" si="15"/>
        <v>-2.0033364646635549E-2</v>
      </c>
      <c r="Q54" s="25">
        <f t="shared" si="16"/>
        <v>38559.883099999999</v>
      </c>
      <c r="R54" s="22">
        <f t="shared" si="17"/>
        <v>4.9522477920166615E-6</v>
      </c>
      <c r="S54" s="22">
        <v>0.5</v>
      </c>
      <c r="T54" s="22">
        <f t="shared" si="9"/>
        <v>2.4761238960083307E-6</v>
      </c>
    </row>
    <row r="55" spans="1:34" s="22" customFormat="1">
      <c r="A55" s="34" t="s">
        <v>49</v>
      </c>
      <c r="B55" s="35" t="s">
        <v>46</v>
      </c>
      <c r="C55" s="40">
        <v>53629.599300000002</v>
      </c>
      <c r="D55" s="40">
        <v>2.0000000000000001E-4</v>
      </c>
      <c r="E55" s="22">
        <f t="shared" si="13"/>
        <v>16609.451573633534</v>
      </c>
      <c r="F55" s="22">
        <f t="shared" si="14"/>
        <v>16609.5</v>
      </c>
      <c r="G55" s="22">
        <f t="shared" si="12"/>
        <v>-1.7343999999866355E-2</v>
      </c>
      <c r="J55" s="23"/>
      <c r="K55" s="22">
        <f t="shared" ref="K55:K72" si="18">G55</f>
        <v>-1.7343999999866355E-2</v>
      </c>
      <c r="P55" s="24">
        <f t="shared" si="15"/>
        <v>-1.9696526019059316E-2</v>
      </c>
      <c r="Q55" s="25">
        <f t="shared" si="16"/>
        <v>38611.099300000002</v>
      </c>
      <c r="R55" s="22">
        <f t="shared" si="17"/>
        <v>5.5343786709798772E-6</v>
      </c>
      <c r="S55" s="22">
        <v>1</v>
      </c>
      <c r="T55" s="22">
        <f t="shared" si="9"/>
        <v>5.5343786709798772E-6</v>
      </c>
      <c r="AC55" s="22" t="s">
        <v>29</v>
      </c>
      <c r="AD55" s="22">
        <v>6</v>
      </c>
      <c r="AF55" s="22" t="s">
        <v>27</v>
      </c>
      <c r="AH55" s="22" t="s">
        <v>28</v>
      </c>
    </row>
    <row r="56" spans="1:34" s="22" customFormat="1">
      <c r="A56" s="18" t="s">
        <v>50</v>
      </c>
      <c r="B56" s="35"/>
      <c r="C56" s="19">
        <v>53860.422700000003</v>
      </c>
      <c r="D56" s="19">
        <v>3.2000000000000002E-3</v>
      </c>
      <c r="E56" s="22">
        <f t="shared" si="13"/>
        <v>17253.936038330092</v>
      </c>
      <c r="F56" s="22">
        <f t="shared" si="14"/>
        <v>17254</v>
      </c>
      <c r="G56" s="22">
        <f t="shared" si="12"/>
        <v>-2.2907999999006279E-2</v>
      </c>
      <c r="J56" s="23"/>
      <c r="K56" s="22">
        <f t="shared" si="18"/>
        <v>-2.2907999999006279E-2</v>
      </c>
      <c r="P56" s="24">
        <f t="shared" si="15"/>
        <v>-1.8045534436445049E-2</v>
      </c>
      <c r="Q56" s="25">
        <f t="shared" si="16"/>
        <v>38841.922700000003</v>
      </c>
      <c r="R56" s="22">
        <f t="shared" si="17"/>
        <v>2.3643571347093901E-5</v>
      </c>
      <c r="S56" s="22">
        <v>0.2</v>
      </c>
      <c r="T56" s="22">
        <f t="shared" si="9"/>
        <v>4.7287142694187808E-6</v>
      </c>
      <c r="AC56" s="22" t="s">
        <v>29</v>
      </c>
      <c r="AD56" s="22">
        <v>6</v>
      </c>
      <c r="AF56" s="22" t="s">
        <v>27</v>
      </c>
      <c r="AH56" s="22" t="s">
        <v>28</v>
      </c>
    </row>
    <row r="57" spans="1:34" s="22" customFormat="1">
      <c r="A57" s="18" t="s">
        <v>50</v>
      </c>
      <c r="B57" s="35"/>
      <c r="C57" s="19">
        <v>53933.492100000003</v>
      </c>
      <c r="D57" s="19">
        <v>2.2000000000000001E-3</v>
      </c>
      <c r="E57" s="22">
        <f t="shared" si="13"/>
        <v>17457.953885501127</v>
      </c>
      <c r="F57" s="22">
        <f t="shared" si="14"/>
        <v>17458</v>
      </c>
      <c r="G57" s="22">
        <f t="shared" si="12"/>
        <v>-1.6516000003321096E-2</v>
      </c>
      <c r="J57" s="23"/>
      <c r="K57" s="22">
        <f t="shared" si="18"/>
        <v>-1.6516000003321096E-2</v>
      </c>
      <c r="P57" s="24">
        <f t="shared" si="15"/>
        <v>-1.7477643579847713E-2</v>
      </c>
      <c r="Q57" s="25">
        <f t="shared" si="16"/>
        <v>38914.992100000003</v>
      </c>
      <c r="R57" s="22">
        <f t="shared" si="17"/>
        <v>9.2475836827490209E-7</v>
      </c>
      <c r="S57" s="22">
        <v>0.2</v>
      </c>
      <c r="T57" s="22">
        <f t="shared" si="9"/>
        <v>1.8495167365498043E-7</v>
      </c>
    </row>
    <row r="58" spans="1:34" s="22" customFormat="1">
      <c r="A58" s="32" t="s">
        <v>51</v>
      </c>
      <c r="B58" s="41" t="s">
        <v>52</v>
      </c>
      <c r="C58" s="42">
        <v>53944.412300000004</v>
      </c>
      <c r="D58" s="43">
        <v>1E-4</v>
      </c>
      <c r="E58" s="22">
        <f t="shared" si="13"/>
        <v>17488.444291809064</v>
      </c>
      <c r="F58" s="22">
        <f t="shared" si="14"/>
        <v>17488.5</v>
      </c>
      <c r="G58" s="22">
        <f t="shared" si="12"/>
        <v>-1.9952000002376735E-2</v>
      </c>
      <c r="J58" s="23"/>
      <c r="K58" s="22">
        <f t="shared" si="18"/>
        <v>-1.9952000002376735E-2</v>
      </c>
      <c r="P58" s="24">
        <f t="shared" si="15"/>
        <v>-1.7390866049288425E-2</v>
      </c>
      <c r="Q58" s="25">
        <f t="shared" si="16"/>
        <v>38925.912300000004</v>
      </c>
      <c r="R58" s="22">
        <f t="shared" si="17"/>
        <v>6.5594071256617527E-6</v>
      </c>
      <c r="S58" s="22">
        <v>1</v>
      </c>
      <c r="T58" s="22">
        <f t="shared" si="9"/>
        <v>6.5594071256617527E-6</v>
      </c>
      <c r="U58" s="47"/>
      <c r="X58" s="47"/>
      <c r="Y58" s="47"/>
      <c r="AC58" s="22" t="s">
        <v>29</v>
      </c>
      <c r="AD58" s="22">
        <v>6</v>
      </c>
      <c r="AF58" s="22" t="s">
        <v>27</v>
      </c>
      <c r="AH58" s="22" t="s">
        <v>28</v>
      </c>
    </row>
    <row r="59" spans="1:34" s="22" customFormat="1">
      <c r="A59" s="32" t="s">
        <v>51</v>
      </c>
      <c r="B59" s="41" t="s">
        <v>52</v>
      </c>
      <c r="C59" s="42">
        <v>53945.491399999999</v>
      </c>
      <c r="D59" s="43">
        <v>2.0000000000000001E-4</v>
      </c>
      <c r="E59" s="22">
        <f t="shared" si="13"/>
        <v>17491.457258370734</v>
      </c>
      <c r="F59" s="22">
        <f t="shared" si="14"/>
        <v>17491.5</v>
      </c>
      <c r="G59" s="22">
        <f t="shared" si="12"/>
        <v>-1.530800000182353E-2</v>
      </c>
      <c r="J59" s="23"/>
      <c r="K59" s="22">
        <f t="shared" si="18"/>
        <v>-1.530800000182353E-2</v>
      </c>
      <c r="P59" s="24">
        <f t="shared" si="15"/>
        <v>-1.7382304246096061E-2</v>
      </c>
      <c r="Q59" s="25">
        <f t="shared" si="16"/>
        <v>38926.991399999999</v>
      </c>
      <c r="R59" s="22">
        <f t="shared" si="17"/>
        <v>4.3027380978070394E-6</v>
      </c>
      <c r="S59" s="22">
        <v>1</v>
      </c>
      <c r="T59" s="22">
        <f t="shared" ref="T59:T90" si="19">S59*R59</f>
        <v>4.3027380978070394E-6</v>
      </c>
    </row>
    <row r="60" spans="1:34" s="22" customFormat="1">
      <c r="A60" s="32" t="s">
        <v>51</v>
      </c>
      <c r="B60" s="33" t="s">
        <v>46</v>
      </c>
      <c r="C60" s="29">
        <v>53947.461300000003</v>
      </c>
      <c r="D60" s="29">
        <v>6.9999999999999999E-4</v>
      </c>
      <c r="E60" s="89">
        <f t="shared" si="13"/>
        <v>17496.957437065823</v>
      </c>
      <c r="F60" s="22">
        <f t="shared" si="14"/>
        <v>17497</v>
      </c>
      <c r="G60" s="22">
        <f t="shared" si="12"/>
        <v>-1.5244000001985114E-2</v>
      </c>
      <c r="J60" s="23"/>
      <c r="K60" s="22">
        <f t="shared" si="18"/>
        <v>-1.5244000001985114E-2</v>
      </c>
      <c r="P60" s="24">
        <f t="shared" si="15"/>
        <v>-1.7366595368930815E-2</v>
      </c>
      <c r="Q60" s="25">
        <f t="shared" si="16"/>
        <v>38928.961300000003</v>
      </c>
      <c r="R60" s="22">
        <f t="shared" si="17"/>
        <v>4.5054110917793548E-6</v>
      </c>
      <c r="S60" s="22">
        <v>1</v>
      </c>
      <c r="T60" s="22">
        <f t="shared" si="19"/>
        <v>4.5054110917793548E-6</v>
      </c>
      <c r="AC60" s="22" t="s">
        <v>29</v>
      </c>
      <c r="AH60" s="22" t="s">
        <v>31</v>
      </c>
    </row>
    <row r="61" spans="1:34" s="22" customFormat="1">
      <c r="A61" s="32" t="s">
        <v>51</v>
      </c>
      <c r="B61" s="33" t="s">
        <v>52</v>
      </c>
      <c r="C61" s="29">
        <v>53963.398699999998</v>
      </c>
      <c r="D61" s="29">
        <v>4.0000000000000002E-4</v>
      </c>
      <c r="E61" s="89">
        <f t="shared" si="13"/>
        <v>17541.456420737548</v>
      </c>
      <c r="F61" s="22">
        <f t="shared" si="14"/>
        <v>17541.5</v>
      </c>
      <c r="G61" s="22">
        <f t="shared" si="12"/>
        <v>-1.5608000008796807E-2</v>
      </c>
      <c r="J61" s="23"/>
      <c r="K61" s="22">
        <f t="shared" si="18"/>
        <v>-1.5608000008796807E-2</v>
      </c>
      <c r="P61" s="24">
        <f t="shared" si="15"/>
        <v>-1.7238913822585869E-2</v>
      </c>
      <c r="Q61" s="25">
        <f t="shared" si="16"/>
        <v>38944.898699999998</v>
      </c>
      <c r="R61" s="22">
        <f t="shared" si="17"/>
        <v>2.659879868007982E-6</v>
      </c>
      <c r="S61" s="22">
        <v>1</v>
      </c>
      <c r="T61" s="22">
        <f t="shared" si="19"/>
        <v>2.659879868007982E-6</v>
      </c>
      <c r="AC61" s="22" t="s">
        <v>29</v>
      </c>
      <c r="AD61" s="22">
        <v>8</v>
      </c>
      <c r="AF61" s="22" t="s">
        <v>27</v>
      </c>
      <c r="AH61" s="22" t="s">
        <v>28</v>
      </c>
    </row>
    <row r="62" spans="1:34" s="22" customFormat="1">
      <c r="A62" s="32" t="s">
        <v>176</v>
      </c>
      <c r="B62" s="30" t="s">
        <v>52</v>
      </c>
      <c r="C62" s="32">
        <v>54195.484199999999</v>
      </c>
      <c r="D62" s="32">
        <v>2.9999999999999997E-4</v>
      </c>
      <c r="E62" s="89">
        <f t="shared" si="13"/>
        <v>18189.46480823783</v>
      </c>
      <c r="F62" s="22">
        <f t="shared" si="14"/>
        <v>18189.5</v>
      </c>
      <c r="G62" s="22">
        <f t="shared" si="12"/>
        <v>-1.2604000003193505E-2</v>
      </c>
      <c r="J62" s="23"/>
      <c r="K62" s="22">
        <f t="shared" si="18"/>
        <v>-1.2604000003193505E-2</v>
      </c>
      <c r="O62" s="22">
        <f ca="1">C$11+C$12*F62</f>
        <v>1.3504826602518602E-3</v>
      </c>
      <c r="P62" s="24">
        <f t="shared" si="15"/>
        <v>-1.5262172073465363E-2</v>
      </c>
      <c r="Q62" s="25">
        <f t="shared" si="16"/>
        <v>39176.984199999999</v>
      </c>
      <c r="R62" s="22">
        <f t="shared" si="17"/>
        <v>7.0658787551733763E-6</v>
      </c>
      <c r="S62" s="22">
        <v>1</v>
      </c>
      <c r="T62" s="22">
        <f t="shared" si="19"/>
        <v>7.0658787551733763E-6</v>
      </c>
    </row>
    <row r="63" spans="1:34" s="22" customFormat="1">
      <c r="A63" s="19" t="s">
        <v>53</v>
      </c>
      <c r="B63" s="90" t="s">
        <v>52</v>
      </c>
      <c r="C63" s="19">
        <v>54204.434200000003</v>
      </c>
      <c r="D63" s="19">
        <v>1.9E-3</v>
      </c>
      <c r="E63" s="89">
        <f t="shared" si="13"/>
        <v>18214.454198217514</v>
      </c>
      <c r="F63" s="22">
        <f t="shared" si="14"/>
        <v>18214.5</v>
      </c>
      <c r="G63" s="22">
        <f t="shared" si="12"/>
        <v>-1.640400000178488E-2</v>
      </c>
      <c r="J63" s="23"/>
      <c r="K63" s="22">
        <f t="shared" si="18"/>
        <v>-1.640400000178488E-2</v>
      </c>
      <c r="P63" s="24">
        <f t="shared" si="15"/>
        <v>-1.5181504525038053E-2</v>
      </c>
      <c r="Q63" s="25">
        <f t="shared" si="16"/>
        <v>39185.934200000003</v>
      </c>
      <c r="R63" s="22">
        <f t="shared" si="17"/>
        <v>1.4944951906664508E-6</v>
      </c>
      <c r="S63" s="22">
        <v>0.5</v>
      </c>
      <c r="T63" s="22">
        <f t="shared" si="19"/>
        <v>7.4724759533322539E-7</v>
      </c>
      <c r="AC63" s="22" t="s">
        <v>29</v>
      </c>
      <c r="AH63" s="22" t="s">
        <v>31</v>
      </c>
    </row>
    <row r="64" spans="1:34" s="22" customFormat="1">
      <c r="A64" s="19" t="s">
        <v>53</v>
      </c>
      <c r="B64" s="35"/>
      <c r="C64" s="19">
        <v>54204.611599999997</v>
      </c>
      <c r="D64" s="19">
        <v>1.4E-3</v>
      </c>
      <c r="E64" s="89">
        <f t="shared" si="13"/>
        <v>18214.949518640111</v>
      </c>
      <c r="F64" s="22">
        <f t="shared" si="14"/>
        <v>18215</v>
      </c>
      <c r="G64" s="22">
        <f t="shared" si="12"/>
        <v>-1.808000000892207E-2</v>
      </c>
      <c r="J64" s="23"/>
      <c r="K64" s="22">
        <f t="shared" si="18"/>
        <v>-1.808000000892207E-2</v>
      </c>
      <c r="O64" s="22">
        <f t="shared" ref="O64:O95" ca="1" si="20">C$11+C$12*F64</f>
        <v>1.3671468614858025E-3</v>
      </c>
      <c r="P64" s="24">
        <f t="shared" si="15"/>
        <v>-1.517988783643881E-2</v>
      </c>
      <c r="Q64" s="25">
        <f t="shared" si="16"/>
        <v>39186.111599999997</v>
      </c>
      <c r="R64" s="22">
        <f t="shared" si="17"/>
        <v>8.4106506129855743E-6</v>
      </c>
      <c r="S64" s="22">
        <v>0.2</v>
      </c>
      <c r="T64" s="22">
        <f t="shared" si="19"/>
        <v>1.682130122597115E-6</v>
      </c>
    </row>
    <row r="65" spans="1:34" s="22" customFormat="1">
      <c r="A65" s="19" t="s">
        <v>53</v>
      </c>
      <c r="B65" s="35"/>
      <c r="C65" s="19">
        <v>54217.508199999997</v>
      </c>
      <c r="D65" s="19">
        <v>4.4999999999999997E-3</v>
      </c>
      <c r="E65" s="89">
        <f t="shared" si="13"/>
        <v>18250.958252362107</v>
      </c>
      <c r="F65" s="22">
        <f t="shared" si="14"/>
        <v>18251</v>
      </c>
      <c r="G65" s="22">
        <f t="shared" si="12"/>
        <v>-1.495200000499608E-2</v>
      </c>
      <c r="J65" s="23"/>
      <c r="K65" s="22">
        <f t="shared" si="18"/>
        <v>-1.495200000499608E-2</v>
      </c>
      <c r="O65" s="22">
        <f t="shared" ca="1" si="20"/>
        <v>1.3906727926396023E-3</v>
      </c>
      <c r="P65" s="24">
        <f t="shared" si="15"/>
        <v>-1.506314228499811E-2</v>
      </c>
      <c r="Q65" s="25">
        <f t="shared" si="16"/>
        <v>39199.008199999997</v>
      </c>
      <c r="R65" s="22">
        <f t="shared" si="17"/>
        <v>1.2352606404049656E-8</v>
      </c>
      <c r="S65" s="22">
        <v>0.2</v>
      </c>
      <c r="T65" s="22">
        <f t="shared" si="19"/>
        <v>2.4705212808099316E-9</v>
      </c>
    </row>
    <row r="66" spans="1:34" s="22" customFormat="1">
      <c r="A66" s="19" t="s">
        <v>53</v>
      </c>
      <c r="B66" s="90" t="s">
        <v>52</v>
      </c>
      <c r="C66" s="19">
        <v>54223.418899999997</v>
      </c>
      <c r="D66" s="19">
        <v>1E-4</v>
      </c>
      <c r="E66" s="89">
        <f t="shared" si="13"/>
        <v>18267.461580557956</v>
      </c>
      <c r="F66" s="22">
        <f t="shared" si="14"/>
        <v>18267.5</v>
      </c>
      <c r="G66" s="22">
        <f t="shared" si="12"/>
        <v>-1.3760000008915085E-2</v>
      </c>
      <c r="J66" s="23"/>
      <c r="K66" s="22">
        <f t="shared" si="18"/>
        <v>-1.3760000008915085E-2</v>
      </c>
      <c r="O66" s="22">
        <f t="shared" ca="1" si="20"/>
        <v>1.4014555110850955E-3</v>
      </c>
      <c r="P66" s="24">
        <f t="shared" si="15"/>
        <v>-1.5009407144697423E-2</v>
      </c>
      <c r="Q66" s="25">
        <f t="shared" si="16"/>
        <v>39204.918899999997</v>
      </c>
      <c r="R66" s="22">
        <f t="shared" si="17"/>
        <v>1.561018190943825E-6</v>
      </c>
      <c r="S66" s="22">
        <v>1</v>
      </c>
      <c r="T66" s="22">
        <f t="shared" si="19"/>
        <v>1.561018190943825E-6</v>
      </c>
      <c r="AC66" s="22" t="s">
        <v>29</v>
      </c>
      <c r="AD66" s="22">
        <v>6</v>
      </c>
      <c r="AF66" s="22" t="s">
        <v>27</v>
      </c>
      <c r="AH66" s="22" t="s">
        <v>28</v>
      </c>
    </row>
    <row r="67" spans="1:34" s="22" customFormat="1">
      <c r="A67" s="32" t="s">
        <v>176</v>
      </c>
      <c r="B67" s="30" t="s">
        <v>52</v>
      </c>
      <c r="C67" s="32">
        <v>54500.631099999999</v>
      </c>
      <c r="D67" s="32">
        <v>2.0000000000000001E-4</v>
      </c>
      <c r="E67" s="89">
        <f t="shared" si="13"/>
        <v>19041.468706024243</v>
      </c>
      <c r="F67" s="22">
        <f t="shared" si="14"/>
        <v>19041.5</v>
      </c>
      <c r="G67" s="22">
        <f t="shared" si="12"/>
        <v>-1.1208000003534835E-2</v>
      </c>
      <c r="J67" s="23"/>
      <c r="K67" s="22">
        <f t="shared" si="18"/>
        <v>-1.1208000003534835E-2</v>
      </c>
      <c r="O67" s="22">
        <f t="shared" ca="1" si="20"/>
        <v>1.9072630308918058E-3</v>
      </c>
      <c r="P67" s="24">
        <f t="shared" si="15"/>
        <v>-1.232857434082936E-2</v>
      </c>
      <c r="Q67" s="25">
        <f t="shared" si="16"/>
        <v>39482.131099999999</v>
      </c>
      <c r="R67" s="22">
        <f t="shared" si="17"/>
        <v>1.2556868454030635E-6</v>
      </c>
      <c r="S67" s="22">
        <v>1</v>
      </c>
      <c r="T67" s="22">
        <f t="shared" si="19"/>
        <v>1.2556868454030635E-6</v>
      </c>
    </row>
    <row r="68" spans="1:34" s="22" customFormat="1">
      <c r="A68" s="19" t="s">
        <v>59</v>
      </c>
      <c r="B68" s="90" t="s">
        <v>46</v>
      </c>
      <c r="C68" s="19">
        <v>54587.480900000002</v>
      </c>
      <c r="D68" s="19">
        <v>5.0000000000000001E-4</v>
      </c>
      <c r="E68" s="89">
        <f t="shared" si="13"/>
        <v>19283.962954276394</v>
      </c>
      <c r="F68" s="22">
        <f t="shared" si="14"/>
        <v>19284</v>
      </c>
      <c r="G68" s="22">
        <f t="shared" si="12"/>
        <v>-1.3268000002426561E-2</v>
      </c>
      <c r="J68" s="23"/>
      <c r="K68" s="22">
        <f t="shared" si="18"/>
        <v>-1.3268000002426561E-2</v>
      </c>
      <c r="O68" s="22">
        <f t="shared" ca="1" si="20"/>
        <v>2.0657363171361562E-3</v>
      </c>
      <c r="P68" s="24">
        <f t="shared" si="15"/>
        <v>-1.1424121480179197E-2</v>
      </c>
      <c r="Q68" s="25">
        <f t="shared" si="16"/>
        <v>39568.980900000002</v>
      </c>
      <c r="R68" s="22">
        <f t="shared" si="17"/>
        <v>3.3998880048051213E-6</v>
      </c>
      <c r="S68" s="22">
        <v>1</v>
      </c>
      <c r="T68" s="22">
        <f t="shared" si="19"/>
        <v>3.3998880048051213E-6</v>
      </c>
    </row>
    <row r="69" spans="1:34" s="22" customFormat="1">
      <c r="A69" s="19" t="s">
        <v>58</v>
      </c>
      <c r="B69" s="90" t="s">
        <v>46</v>
      </c>
      <c r="C69" s="19">
        <v>54597.515800000001</v>
      </c>
      <c r="D69" s="19">
        <v>5.0000000000000001E-3</v>
      </c>
      <c r="E69" s="89">
        <f t="shared" si="13"/>
        <v>19311.981505059295</v>
      </c>
      <c r="F69" s="22">
        <f t="shared" si="14"/>
        <v>19312</v>
      </c>
      <c r="G69" s="22">
        <f t="shared" si="12"/>
        <v>-6.6240000014659017E-3</v>
      </c>
      <c r="J69" s="23"/>
      <c r="K69" s="22">
        <f t="shared" si="18"/>
        <v>-6.6240000014659017E-3</v>
      </c>
      <c r="O69" s="22">
        <f t="shared" ca="1" si="20"/>
        <v>2.0840342635891126E-3</v>
      </c>
      <c r="P69" s="24">
        <f t="shared" si="15"/>
        <v>-1.131770712614219E-2</v>
      </c>
      <c r="Q69" s="25">
        <f t="shared" si="16"/>
        <v>39579.015800000001</v>
      </c>
      <c r="R69" s="22">
        <f t="shared" si="17"/>
        <v>2.2030886572236951E-5</v>
      </c>
      <c r="S69" s="22">
        <v>0.1</v>
      </c>
      <c r="T69" s="22">
        <f t="shared" si="19"/>
        <v>2.203088657223695E-6</v>
      </c>
    </row>
    <row r="70" spans="1:34" s="22" customFormat="1">
      <c r="A70" s="19" t="s">
        <v>59</v>
      </c>
      <c r="B70" s="90" t="s">
        <v>46</v>
      </c>
      <c r="C70" s="19">
        <v>54616.496899999998</v>
      </c>
      <c r="D70" s="19">
        <v>2.9999999999999997E-4</v>
      </c>
      <c r="E70" s="89">
        <f t="shared" si="13"/>
        <v>19364.978835801543</v>
      </c>
      <c r="F70" s="22">
        <f t="shared" si="14"/>
        <v>19365</v>
      </c>
      <c r="G70" s="22">
        <f t="shared" si="12"/>
        <v>-7.5800000049639493E-3</v>
      </c>
      <c r="J70" s="23"/>
      <c r="K70" s="22">
        <f t="shared" si="18"/>
        <v>-7.5800000049639493E-3</v>
      </c>
      <c r="O70" s="22">
        <f t="shared" ca="1" si="20"/>
        <v>2.1186696622322084E-3</v>
      </c>
      <c r="P70" s="24">
        <f t="shared" si="15"/>
        <v>-1.1115156156107656E-2</v>
      </c>
      <c r="Q70" s="25">
        <f t="shared" si="16"/>
        <v>39597.996899999998</v>
      </c>
      <c r="R70" s="22">
        <f t="shared" si="17"/>
        <v>1.2497329012969183E-5</v>
      </c>
      <c r="S70" s="22">
        <v>1</v>
      </c>
      <c r="T70" s="22">
        <f t="shared" si="19"/>
        <v>1.2497329012969183E-5</v>
      </c>
    </row>
    <row r="71" spans="1:34" s="22" customFormat="1">
      <c r="A71" s="19" t="s">
        <v>59</v>
      </c>
      <c r="B71" s="90" t="s">
        <v>52</v>
      </c>
      <c r="C71" s="19">
        <v>54647.480900000002</v>
      </c>
      <c r="D71" s="19">
        <v>5.9999999999999995E-4</v>
      </c>
      <c r="E71" s="89">
        <f t="shared" si="13"/>
        <v>19451.489591011632</v>
      </c>
      <c r="F71" s="22">
        <f t="shared" si="14"/>
        <v>19451.5</v>
      </c>
      <c r="G71" s="22">
        <f t="shared" si="12"/>
        <v>-3.7280000033206306E-3</v>
      </c>
      <c r="J71" s="23"/>
      <c r="K71" s="22">
        <f t="shared" si="18"/>
        <v>-3.7280000033206306E-3</v>
      </c>
      <c r="O71" s="22">
        <f t="shared" ca="1" si="20"/>
        <v>2.17519724681009E-3</v>
      </c>
      <c r="P71" s="24">
        <f t="shared" si="15"/>
        <v>-1.0781418913175855E-2</v>
      </c>
      <c r="Q71" s="25">
        <f t="shared" si="16"/>
        <v>39628.980900000002</v>
      </c>
      <c r="R71" s="22">
        <f t="shared" si="17"/>
        <v>4.9750718317903263E-5</v>
      </c>
      <c r="S71" s="22">
        <v>1</v>
      </c>
      <c r="T71" s="22">
        <f t="shared" si="19"/>
        <v>4.9750718317903263E-5</v>
      </c>
    </row>
    <row r="72" spans="1:34" s="22" customFormat="1">
      <c r="A72" s="19" t="s">
        <v>59</v>
      </c>
      <c r="B72" s="90" t="s">
        <v>52</v>
      </c>
      <c r="C72" s="19">
        <v>54662.5167</v>
      </c>
      <c r="D72" s="19">
        <v>8.0000000000000004E-4</v>
      </c>
      <c r="E72" s="89">
        <f t="shared" si="13"/>
        <v>19493.471207755356</v>
      </c>
      <c r="F72" s="22">
        <f t="shared" si="14"/>
        <v>19493.5</v>
      </c>
      <c r="G72" s="22">
        <f t="shared" si="12"/>
        <v>-1.0312000005797017E-2</v>
      </c>
      <c r="J72" s="23"/>
      <c r="K72" s="22">
        <f t="shared" si="18"/>
        <v>-1.0312000005797017E-2</v>
      </c>
      <c r="O72" s="22">
        <f t="shared" ca="1" si="20"/>
        <v>2.2026441664895237E-3</v>
      </c>
      <c r="P72" s="24">
        <f t="shared" si="15"/>
        <v>-1.0617960284791617E-2</v>
      </c>
      <c r="Q72" s="25">
        <f t="shared" si="16"/>
        <v>39644.0167</v>
      </c>
      <c r="R72" s="22">
        <f t="shared" si="17"/>
        <v>9.3611692322452988E-8</v>
      </c>
      <c r="S72" s="22">
        <v>1</v>
      </c>
      <c r="T72" s="22">
        <f t="shared" si="19"/>
        <v>9.3611692322452988E-8</v>
      </c>
    </row>
    <row r="73" spans="1:34" s="22" customFormat="1">
      <c r="A73" s="44" t="s">
        <v>62</v>
      </c>
      <c r="B73" s="90"/>
      <c r="C73" s="19">
        <v>54901.9444</v>
      </c>
      <c r="D73" s="19">
        <v>1E-4</v>
      </c>
      <c r="E73" s="89">
        <f t="shared" si="13"/>
        <v>20161.979829792926</v>
      </c>
      <c r="F73" s="22">
        <f t="shared" si="14"/>
        <v>20162</v>
      </c>
      <c r="G73" s="22">
        <f t="shared" si="12"/>
        <v>-7.2240000008605421E-3</v>
      </c>
      <c r="I73" s="22">
        <f>G73</f>
        <v>-7.2240000008605421E-3</v>
      </c>
      <c r="J73" s="23"/>
      <c r="O73" s="22">
        <f t="shared" ca="1" si="20"/>
        <v>2.6395076380538469E-3</v>
      </c>
      <c r="P73" s="24">
        <f t="shared" si="15"/>
        <v>-7.8919087277232181E-3</v>
      </c>
      <c r="Q73" s="25">
        <f t="shared" si="16"/>
        <v>39883.4444</v>
      </c>
      <c r="R73" s="22">
        <f t="shared" si="17"/>
        <v>4.4610206741932073E-7</v>
      </c>
      <c r="S73" s="22">
        <v>1</v>
      </c>
      <c r="T73" s="22">
        <f t="shared" si="19"/>
        <v>4.4610206741932073E-7</v>
      </c>
    </row>
    <row r="74" spans="1:34" s="22" customFormat="1">
      <c r="A74" s="32" t="s">
        <v>176</v>
      </c>
      <c r="B74" s="30" t="s">
        <v>52</v>
      </c>
      <c r="C74" s="32">
        <v>54912.508800000003</v>
      </c>
      <c r="D74" s="32">
        <v>2.0000000000000001E-4</v>
      </c>
      <c r="E74" s="89">
        <f t="shared" si="13"/>
        <v>20191.476803145033</v>
      </c>
      <c r="F74" s="22">
        <f t="shared" si="14"/>
        <v>20191.5</v>
      </c>
      <c r="G74" s="22">
        <f t="shared" si="12"/>
        <v>-8.3079999967594631E-3</v>
      </c>
      <c r="J74" s="23"/>
      <c r="K74" s="22">
        <f>G74</f>
        <v>-8.3079999967594631E-3</v>
      </c>
      <c r="O74" s="22">
        <f t="shared" ca="1" si="20"/>
        <v>2.6587858316382117E-3</v>
      </c>
      <c r="P74" s="24">
        <f t="shared" si="15"/>
        <v>-7.7662215548237878E-3</v>
      </c>
      <c r="Q74" s="25">
        <f t="shared" si="16"/>
        <v>39894.008800000003</v>
      </c>
      <c r="R74" s="22">
        <f t="shared" si="17"/>
        <v>2.9352388014624785E-7</v>
      </c>
      <c r="S74" s="22">
        <v>1</v>
      </c>
      <c r="T74" s="22">
        <f t="shared" si="19"/>
        <v>2.9352388014624785E-7</v>
      </c>
    </row>
    <row r="75" spans="1:34" s="22" customFormat="1">
      <c r="A75" s="32" t="s">
        <v>176</v>
      </c>
      <c r="B75" s="30" t="s">
        <v>46</v>
      </c>
      <c r="C75" s="32">
        <v>54929.519</v>
      </c>
      <c r="D75" s="32">
        <v>2.0000000000000001E-4</v>
      </c>
      <c r="E75" s="89">
        <f t="shared" si="13"/>
        <v>20238.971163081587</v>
      </c>
      <c r="F75" s="22">
        <f t="shared" si="14"/>
        <v>20239</v>
      </c>
      <c r="G75" s="22">
        <f t="shared" si="12"/>
        <v>-1.0328000003937632E-2</v>
      </c>
      <c r="J75" s="23"/>
      <c r="K75" s="22">
        <f>G75</f>
        <v>-1.0328000003937632E-2</v>
      </c>
      <c r="O75" s="22">
        <f t="shared" ca="1" si="20"/>
        <v>2.6898269907994765E-3</v>
      </c>
      <c r="P75" s="24">
        <f t="shared" si="15"/>
        <v>-7.5628864616375663E-3</v>
      </c>
      <c r="Q75" s="25">
        <f t="shared" si="16"/>
        <v>39911.019</v>
      </c>
      <c r="R75" s="22">
        <f t="shared" si="17"/>
        <v>7.6458529018112162E-6</v>
      </c>
      <c r="S75" s="22">
        <v>1</v>
      </c>
      <c r="T75" s="22">
        <f t="shared" si="19"/>
        <v>7.6458529018112162E-6</v>
      </c>
    </row>
    <row r="76" spans="1:34" s="22" customFormat="1">
      <c r="A76" s="32" t="s">
        <v>177</v>
      </c>
      <c r="B76" s="30" t="s">
        <v>52</v>
      </c>
      <c r="C76" s="32">
        <v>54934.361199999999</v>
      </c>
      <c r="D76" s="32">
        <v>1.8E-3</v>
      </c>
      <c r="E76" s="89">
        <f t="shared" si="13"/>
        <v>20252.491121088242</v>
      </c>
      <c r="F76" s="22">
        <f t="shared" si="14"/>
        <v>20252.5</v>
      </c>
      <c r="G76" s="22">
        <f t="shared" ref="G76:G107" si="21">+C76-(C$7+F76*C$8)</f>
        <v>-3.1800000069779344E-3</v>
      </c>
      <c r="J76" s="23"/>
      <c r="K76" s="22">
        <f>G76</f>
        <v>-3.1800000069779344E-3</v>
      </c>
      <c r="O76" s="22">
        <f t="shared" ca="1" si="20"/>
        <v>2.698649214982151E-3</v>
      </c>
      <c r="P76" s="24">
        <f t="shared" si="15"/>
        <v>-7.504880916107029E-3</v>
      </c>
      <c r="Q76" s="25">
        <f t="shared" si="16"/>
        <v>39915.861199999999</v>
      </c>
      <c r="R76" s="22">
        <f t="shared" si="17"/>
        <v>1.8704594878149303E-5</v>
      </c>
      <c r="S76" s="22">
        <v>0.5</v>
      </c>
      <c r="T76" s="22">
        <f t="shared" si="19"/>
        <v>9.3522974390746515E-6</v>
      </c>
    </row>
    <row r="77" spans="1:34" s="22" customFormat="1">
      <c r="A77" s="32" t="s">
        <v>134</v>
      </c>
      <c r="B77" s="30" t="s">
        <v>46</v>
      </c>
      <c r="C77" s="32">
        <v>54938.476000000002</v>
      </c>
      <c r="D77" s="32">
        <v>2E-3</v>
      </c>
      <c r="E77" s="89">
        <f t="shared" si="13"/>
        <v>20263.980097835552</v>
      </c>
      <c r="F77" s="22">
        <f t="shared" si="14"/>
        <v>20264</v>
      </c>
      <c r="G77" s="22">
        <f t="shared" si="21"/>
        <v>-7.1280000047408976E-3</v>
      </c>
      <c r="J77" s="23"/>
      <c r="K77" s="22">
        <f>G77</f>
        <v>-7.1280000047408976E-3</v>
      </c>
      <c r="O77" s="22">
        <f t="shared" ca="1" si="20"/>
        <v>2.7061644429896142E-3</v>
      </c>
      <c r="P77" s="24">
        <f t="shared" si="15"/>
        <v>-7.4553935244288938E-3</v>
      </c>
      <c r="Q77" s="25">
        <f t="shared" si="16"/>
        <v>39919.976000000002</v>
      </c>
      <c r="R77" s="22">
        <f t="shared" si="17"/>
        <v>1.0718651673369438E-7</v>
      </c>
      <c r="S77" s="22">
        <v>0.2</v>
      </c>
      <c r="T77" s="22">
        <f t="shared" si="19"/>
        <v>2.1437303346738875E-8</v>
      </c>
    </row>
    <row r="78" spans="1:34" s="22" customFormat="1">
      <c r="A78" s="32" t="s">
        <v>177</v>
      </c>
      <c r="B78" s="30" t="s">
        <v>46</v>
      </c>
      <c r="C78" s="32">
        <v>54947.428099999997</v>
      </c>
      <c r="D78" s="32">
        <v>8.9999999999999998E-4</v>
      </c>
      <c r="E78" s="89">
        <f t="shared" si="13"/>
        <v>20288.975351247496</v>
      </c>
      <c r="F78" s="22">
        <f t="shared" si="14"/>
        <v>20289</v>
      </c>
      <c r="G78" s="22">
        <f t="shared" si="21"/>
        <v>-8.828000005451031E-3</v>
      </c>
      <c r="J78" s="23"/>
      <c r="K78" s="22">
        <f>G78</f>
        <v>-8.828000005451031E-3</v>
      </c>
      <c r="O78" s="22">
        <f t="shared" ca="1" si="20"/>
        <v>2.7225018951797537E-3</v>
      </c>
      <c r="P78" s="24">
        <f t="shared" si="15"/>
        <v>-7.3475733685231803E-3</v>
      </c>
      <c r="Q78" s="25">
        <f t="shared" si="16"/>
        <v>39928.928099999997</v>
      </c>
      <c r="R78" s="22">
        <f t="shared" si="17"/>
        <v>2.1916630273255062E-6</v>
      </c>
      <c r="S78" s="22">
        <v>1</v>
      </c>
      <c r="T78" s="22">
        <f t="shared" si="19"/>
        <v>2.1916630273255062E-6</v>
      </c>
    </row>
    <row r="79" spans="1:34" s="22" customFormat="1">
      <c r="A79" s="18" t="s">
        <v>60</v>
      </c>
      <c r="B79" s="90" t="s">
        <v>46</v>
      </c>
      <c r="C79" s="19">
        <v>54947.432410000001</v>
      </c>
      <c r="D79" s="19">
        <v>5.0000000000000001E-4</v>
      </c>
      <c r="E79" s="89">
        <f t="shared" si="13"/>
        <v>20288.987385244247</v>
      </c>
      <c r="F79" s="22">
        <f t="shared" si="14"/>
        <v>20289</v>
      </c>
      <c r="G79" s="22">
        <f t="shared" si="21"/>
        <v>-4.5180000015534461E-3</v>
      </c>
      <c r="L79" s="22">
        <f>G79</f>
        <v>-4.5180000015534461E-3</v>
      </c>
      <c r="O79" s="22">
        <f t="shared" ca="1" si="20"/>
        <v>2.7225018951797537E-3</v>
      </c>
      <c r="P79" s="24">
        <f t="shared" si="15"/>
        <v>-7.3475733685231803E-3</v>
      </c>
      <c r="Q79" s="25">
        <f t="shared" si="16"/>
        <v>39928.932410000001</v>
      </c>
      <c r="R79" s="22">
        <f t="shared" si="17"/>
        <v>8.0064854390644386E-6</v>
      </c>
      <c r="S79" s="22">
        <v>1</v>
      </c>
      <c r="T79" s="22">
        <f t="shared" si="19"/>
        <v>8.0064854390644386E-6</v>
      </c>
      <c r="V79" s="47"/>
      <c r="W79" s="47"/>
    </row>
    <row r="80" spans="1:34" s="22" customFormat="1">
      <c r="A80" s="32" t="s">
        <v>176</v>
      </c>
      <c r="B80" s="30" t="s">
        <v>52</v>
      </c>
      <c r="C80" s="32">
        <v>54959.429199999999</v>
      </c>
      <c r="D80" s="32">
        <v>2.0000000000000001E-4</v>
      </c>
      <c r="E80" s="89">
        <f t="shared" si="13"/>
        <v>20322.483749916224</v>
      </c>
      <c r="F80" s="22">
        <f t="shared" si="14"/>
        <v>20322.5</v>
      </c>
      <c r="G80" s="22">
        <f t="shared" si="21"/>
        <v>-5.8200000057695433E-3</v>
      </c>
      <c r="J80" s="23"/>
      <c r="K80" s="22">
        <f>G80</f>
        <v>-5.8200000057695433E-3</v>
      </c>
      <c r="O80" s="22">
        <f t="shared" ca="1" si="20"/>
        <v>2.7443940811145411E-3</v>
      </c>
      <c r="P80" s="24">
        <f t="shared" si="15"/>
        <v>-7.2025813461363553E-3</v>
      </c>
      <c r="Q80" s="25">
        <f t="shared" si="16"/>
        <v>39940.929199999999</v>
      </c>
      <c r="R80" s="22">
        <f t="shared" si="17"/>
        <v>1.9115311627304901E-6</v>
      </c>
      <c r="S80" s="22">
        <v>1</v>
      </c>
      <c r="T80" s="22">
        <f t="shared" si="19"/>
        <v>1.9115311627304901E-6</v>
      </c>
    </row>
    <row r="81" spans="1:20" s="22" customFormat="1">
      <c r="A81" s="36" t="s">
        <v>172</v>
      </c>
      <c r="B81" s="35" t="s">
        <v>52</v>
      </c>
      <c r="C81" s="40">
        <v>55064.3678</v>
      </c>
      <c r="D81" s="40">
        <v>1E-4</v>
      </c>
      <c r="E81" s="89">
        <f t="shared" si="13"/>
        <v>20615.483928611306</v>
      </c>
      <c r="F81" s="22">
        <f t="shared" si="14"/>
        <v>20615.5</v>
      </c>
      <c r="G81" s="22">
        <f t="shared" si="21"/>
        <v>-5.7560000059311278E-3</v>
      </c>
      <c r="K81" s="22">
        <f>G81</f>
        <v>-5.7560000059311278E-3</v>
      </c>
      <c r="O81" s="22">
        <f t="shared" ca="1" si="20"/>
        <v>2.9358690207829732E-3</v>
      </c>
      <c r="P81" s="24">
        <f t="shared" si="15"/>
        <v>-5.9093995948280575E-3</v>
      </c>
      <c r="Q81" s="25">
        <f t="shared" si="16"/>
        <v>40045.8678</v>
      </c>
      <c r="R81" s="22">
        <f t="shared" si="17"/>
        <v>2.3531433873747046E-8</v>
      </c>
      <c r="S81" s="22">
        <v>1</v>
      </c>
      <c r="T81" s="22">
        <f t="shared" si="19"/>
        <v>2.3531433873747046E-8</v>
      </c>
    </row>
    <row r="82" spans="1:20" s="22" customFormat="1">
      <c r="A82" s="18" t="s">
        <v>173</v>
      </c>
      <c r="B82" s="90" t="s">
        <v>46</v>
      </c>
      <c r="C82" s="19">
        <v>55279.440040000001</v>
      </c>
      <c r="D82" s="19">
        <v>2.9999999999999997E-4</v>
      </c>
      <c r="E82" s="89">
        <f t="shared" si="13"/>
        <v>21215.98941231655</v>
      </c>
      <c r="F82" s="22">
        <f t="shared" si="14"/>
        <v>21216</v>
      </c>
      <c r="G82" s="22">
        <f t="shared" si="21"/>
        <v>-3.7920000031590462E-3</v>
      </c>
      <c r="L82" s="22">
        <f>G82</f>
        <v>-3.7920000031590462E-3</v>
      </c>
      <c r="O82" s="22">
        <f t="shared" ca="1" si="20"/>
        <v>3.3282946223901176E-3</v>
      </c>
      <c r="P82" s="24">
        <f t="shared" si="15"/>
        <v>-3.1185845403465945E-3</v>
      </c>
      <c r="Q82" s="25">
        <f t="shared" si="16"/>
        <v>40260.940040000001</v>
      </c>
      <c r="R82" s="22">
        <f t="shared" si="17"/>
        <v>4.5348838555490847E-7</v>
      </c>
      <c r="S82" s="22">
        <v>1</v>
      </c>
      <c r="T82" s="22">
        <f t="shared" si="19"/>
        <v>4.5348838555490847E-7</v>
      </c>
    </row>
    <row r="83" spans="1:20" s="22" customFormat="1">
      <c r="A83" s="18" t="s">
        <v>173</v>
      </c>
      <c r="B83" s="90" t="s">
        <v>52</v>
      </c>
      <c r="C83" s="19">
        <v>55306.483939999998</v>
      </c>
      <c r="D83" s="19">
        <v>8.9999999999999998E-4</v>
      </c>
      <c r="E83" s="89">
        <f t="shared" si="13"/>
        <v>21291.498972503279</v>
      </c>
      <c r="F83" s="22">
        <f t="shared" si="14"/>
        <v>21291.5</v>
      </c>
      <c r="G83" s="22">
        <f t="shared" si="21"/>
        <v>-3.6800000816583633E-4</v>
      </c>
      <c r="L83" s="22">
        <f>G83</f>
        <v>-3.6800000816583633E-4</v>
      </c>
      <c r="O83" s="22">
        <f t="shared" ca="1" si="20"/>
        <v>3.377633728004337E-3</v>
      </c>
      <c r="P83" s="24">
        <f t="shared" si="15"/>
        <v>-2.7543389133349722E-3</v>
      </c>
      <c r="Q83" s="25">
        <f t="shared" si="16"/>
        <v>40287.983939999998</v>
      </c>
      <c r="R83" s="22">
        <f t="shared" si="17"/>
        <v>5.6946133703238297E-6</v>
      </c>
      <c r="S83" s="22">
        <v>1</v>
      </c>
      <c r="T83" s="22">
        <f t="shared" si="19"/>
        <v>5.6946133703238297E-6</v>
      </c>
    </row>
    <row r="84" spans="1:20" s="22" customFormat="1">
      <c r="A84" s="18" t="s">
        <v>173</v>
      </c>
      <c r="B84" s="90" t="s">
        <v>52</v>
      </c>
      <c r="C84" s="19">
        <v>55306.484839999997</v>
      </c>
      <c r="D84" s="19">
        <v>6.9999999999999999E-4</v>
      </c>
      <c r="E84" s="89">
        <f t="shared" si="13"/>
        <v>21291.501485402827</v>
      </c>
      <c r="F84" s="22">
        <f t="shared" si="14"/>
        <v>21291.5</v>
      </c>
      <c r="G84" s="22">
        <f t="shared" si="21"/>
        <v>5.3199999092612416E-4</v>
      </c>
      <c r="L84" s="22">
        <f>G84</f>
        <v>5.3199999092612416E-4</v>
      </c>
      <c r="O84" s="22">
        <f t="shared" ca="1" si="20"/>
        <v>3.377633728004337E-3</v>
      </c>
      <c r="P84" s="24">
        <f t="shared" si="15"/>
        <v>-2.7543389133349722E-3</v>
      </c>
      <c r="Q84" s="25">
        <f t="shared" si="16"/>
        <v>40287.984839999997</v>
      </c>
      <c r="R84" s="22">
        <f t="shared" si="17"/>
        <v>1.0800023393660024E-5</v>
      </c>
      <c r="S84" s="22">
        <v>1</v>
      </c>
      <c r="T84" s="22">
        <f t="shared" si="19"/>
        <v>1.0800023393660024E-5</v>
      </c>
    </row>
    <row r="85" spans="1:20" s="22" customFormat="1">
      <c r="A85" s="32" t="s">
        <v>178</v>
      </c>
      <c r="B85" s="30" t="s">
        <v>46</v>
      </c>
      <c r="C85" s="32">
        <v>55314.537700000001</v>
      </c>
      <c r="D85" s="32">
        <v>4.1000000000000003E-3</v>
      </c>
      <c r="E85" s="89">
        <f t="shared" ref="E85:E116" si="22">+(C85-C$7)/C$8</f>
        <v>21313.985961267834</v>
      </c>
      <c r="F85" s="22">
        <f t="shared" ref="F85:F116" si="23">ROUND(2*E85,0)/2</f>
        <v>21314</v>
      </c>
      <c r="G85" s="22">
        <f t="shared" si="21"/>
        <v>-5.0279999995836988E-3</v>
      </c>
      <c r="J85" s="23"/>
      <c r="K85" s="22">
        <f>G85</f>
        <v>-5.0279999995836988E-3</v>
      </c>
      <c r="O85" s="22">
        <f t="shared" ca="1" si="20"/>
        <v>3.3923374349754624E-3</v>
      </c>
      <c r="P85" s="24">
        <f t="shared" ref="P85:P116" si="24">D$11+D$12*F85+D$13*F85^2</f>
        <v>-2.6452116782585827E-3</v>
      </c>
      <c r="Q85" s="25">
        <f t="shared" ref="Q85:Q116" si="25">+C85-15018.5</f>
        <v>40296.037700000001</v>
      </c>
      <c r="R85" s="22">
        <f t="shared" ref="R85:R116" si="26">+(P85-G85)^2</f>
        <v>5.6776801842433644E-6</v>
      </c>
      <c r="S85" s="22">
        <v>0.2</v>
      </c>
      <c r="T85" s="22">
        <f t="shared" si="19"/>
        <v>1.1355360368486728E-6</v>
      </c>
    </row>
    <row r="86" spans="1:20" s="22" customFormat="1">
      <c r="A86" s="32" t="s">
        <v>178</v>
      </c>
      <c r="B86" s="30" t="s">
        <v>46</v>
      </c>
      <c r="C86" s="32">
        <v>55375.429100000001</v>
      </c>
      <c r="D86" s="32">
        <v>1.5E-3</v>
      </c>
      <c r="E86" s="89">
        <f t="shared" si="22"/>
        <v>21484.001485402838</v>
      </c>
      <c r="F86" s="22">
        <f t="shared" si="23"/>
        <v>21484</v>
      </c>
      <c r="G86" s="22">
        <f t="shared" si="21"/>
        <v>5.3199999820208177E-4</v>
      </c>
      <c r="J86" s="23"/>
      <c r="K86" s="22">
        <f>G86</f>
        <v>5.3199999820208177E-4</v>
      </c>
      <c r="O86" s="22">
        <f t="shared" ca="1" si="20"/>
        <v>3.5034321098684103E-3</v>
      </c>
      <c r="P86" s="24">
        <f t="shared" si="24"/>
        <v>-1.8121282055268279E-3</v>
      </c>
      <c r="Q86" s="25">
        <f t="shared" si="25"/>
        <v>40356.929100000001</v>
      </c>
      <c r="R86" s="22">
        <f t="shared" si="26"/>
        <v>5.4949370355173248E-6</v>
      </c>
      <c r="S86" s="22">
        <v>0.5</v>
      </c>
      <c r="T86" s="22">
        <f t="shared" si="19"/>
        <v>2.7474685177586624E-6</v>
      </c>
    </row>
    <row r="87" spans="1:20" s="22" customFormat="1">
      <c r="A87" s="18" t="s">
        <v>194</v>
      </c>
      <c r="B87" s="90" t="s">
        <v>52</v>
      </c>
      <c r="C87" s="19">
        <v>55602.679150000004</v>
      </c>
      <c r="D87" s="19">
        <v>2.0000000000000001E-4</v>
      </c>
      <c r="E87" s="89">
        <f t="shared" si="22"/>
        <v>22118.508761643101</v>
      </c>
      <c r="F87" s="22">
        <f t="shared" si="23"/>
        <v>22118.5</v>
      </c>
      <c r="G87" s="22">
        <f t="shared" si="21"/>
        <v>3.1380000000353903E-3</v>
      </c>
      <c r="L87" s="22">
        <f>G87</f>
        <v>3.1380000000353903E-3</v>
      </c>
      <c r="O87" s="22">
        <f t="shared" ca="1" si="20"/>
        <v>3.9180766464541432E-3</v>
      </c>
      <c r="P87" s="24">
        <f t="shared" si="24"/>
        <v>1.4308577456010607E-3</v>
      </c>
      <c r="Q87" s="25">
        <f t="shared" si="25"/>
        <v>40584.179150000004</v>
      </c>
      <c r="R87" s="22">
        <f t="shared" si="26"/>
        <v>2.914334676875125E-6</v>
      </c>
      <c r="S87" s="22">
        <v>1</v>
      </c>
      <c r="T87" s="22">
        <f t="shared" si="19"/>
        <v>2.914334676875125E-6</v>
      </c>
    </row>
    <row r="88" spans="1:20" s="22" customFormat="1">
      <c r="A88" s="18" t="s">
        <v>194</v>
      </c>
      <c r="B88" s="90" t="s">
        <v>46</v>
      </c>
      <c r="C88" s="19">
        <v>55618.614309999997</v>
      </c>
      <c r="D88" s="19">
        <v>2.0000000000000001E-4</v>
      </c>
      <c r="E88" s="89">
        <f t="shared" si="22"/>
        <v>22163.001490987048</v>
      </c>
      <c r="F88" s="22">
        <f t="shared" si="23"/>
        <v>22163</v>
      </c>
      <c r="G88" s="22">
        <f t="shared" si="21"/>
        <v>5.3399999160319567E-4</v>
      </c>
      <c r="L88" s="22">
        <f>G88</f>
        <v>5.3399999160319567E-4</v>
      </c>
      <c r="O88" s="22">
        <f t="shared" ca="1" si="20"/>
        <v>3.947157311352591E-3</v>
      </c>
      <c r="P88" s="24">
        <f t="shared" si="24"/>
        <v>1.6662108659742103E-3</v>
      </c>
      <c r="Q88" s="25">
        <f t="shared" si="25"/>
        <v>40600.114309999997</v>
      </c>
      <c r="R88" s="22">
        <f t="shared" si="26"/>
        <v>1.2819014640439775E-6</v>
      </c>
      <c r="S88" s="22">
        <v>1</v>
      </c>
      <c r="T88" s="22">
        <f t="shared" si="19"/>
        <v>1.2819014640439775E-6</v>
      </c>
    </row>
    <row r="89" spans="1:20" s="22" customFormat="1">
      <c r="A89" s="117" t="s">
        <v>174</v>
      </c>
      <c r="B89" s="90"/>
      <c r="C89" s="19">
        <v>55658.912600000003</v>
      </c>
      <c r="D89" s="19">
        <v>2.0000000000000001E-4</v>
      </c>
      <c r="E89" s="89">
        <f t="shared" si="22"/>
        <v>22275.518774151755</v>
      </c>
      <c r="F89" s="22">
        <f t="shared" si="23"/>
        <v>22275.5</v>
      </c>
      <c r="G89" s="22">
        <f t="shared" si="21"/>
        <v>6.7239999989396892E-3</v>
      </c>
      <c r="I89" s="22">
        <f>G89</f>
        <v>6.7239999989396892E-3</v>
      </c>
      <c r="J89" s="23"/>
      <c r="O89" s="22">
        <f t="shared" ca="1" si="20"/>
        <v>4.0206758462082177E-3</v>
      </c>
      <c r="P89" s="24">
        <f t="shared" si="24"/>
        <v>2.2658283098029586E-3</v>
      </c>
      <c r="Q89" s="25">
        <f t="shared" si="25"/>
        <v>40640.412600000003</v>
      </c>
      <c r="R89" s="22">
        <f t="shared" si="26"/>
        <v>1.9875294809820252E-5</v>
      </c>
      <c r="S89" s="22">
        <v>1</v>
      </c>
      <c r="T89" s="22">
        <f t="shared" si="19"/>
        <v>1.9875294809820252E-5</v>
      </c>
    </row>
    <row r="90" spans="1:20" s="22" customFormat="1">
      <c r="A90" s="32" t="s">
        <v>179</v>
      </c>
      <c r="B90" s="30" t="s">
        <v>46</v>
      </c>
      <c r="C90" s="32">
        <v>55659.443500000001</v>
      </c>
      <c r="D90" s="32">
        <v>5.8999999999999999E-3</v>
      </c>
      <c r="E90" s="89">
        <f t="shared" si="22"/>
        <v>22277.001105675794</v>
      </c>
      <c r="F90" s="22">
        <f t="shared" si="23"/>
        <v>22277</v>
      </c>
      <c r="G90" s="22">
        <f t="shared" si="21"/>
        <v>3.9599999581696466E-4</v>
      </c>
      <c r="J90" s="23"/>
      <c r="K90" s="22">
        <f>G90</f>
        <v>3.9599999581696466E-4</v>
      </c>
      <c r="O90" s="22">
        <f t="shared" ca="1" si="20"/>
        <v>4.0216560933396261E-3</v>
      </c>
      <c r="P90" s="24">
        <f t="shared" si="24"/>
        <v>2.2738679725717303E-3</v>
      </c>
      <c r="Q90" s="25">
        <f t="shared" si="25"/>
        <v>40640.943500000001</v>
      </c>
      <c r="R90" s="22">
        <f t="shared" si="26"/>
        <v>3.5263881381210374E-6</v>
      </c>
      <c r="S90" s="22">
        <v>0.1</v>
      </c>
      <c r="T90" s="22">
        <f t="shared" si="19"/>
        <v>3.5263881381210374E-7</v>
      </c>
    </row>
    <row r="91" spans="1:20" s="22" customFormat="1">
      <c r="A91" s="32" t="s">
        <v>179</v>
      </c>
      <c r="B91" s="30" t="s">
        <v>46</v>
      </c>
      <c r="C91" s="32">
        <v>55669.472199999997</v>
      </c>
      <c r="D91" s="32">
        <v>2.7000000000000001E-3</v>
      </c>
      <c r="E91" s="89">
        <f t="shared" si="22"/>
        <v>22305.002345372894</v>
      </c>
      <c r="F91" s="22">
        <f t="shared" si="23"/>
        <v>22305</v>
      </c>
      <c r="G91" s="22">
        <f t="shared" si="21"/>
        <v>8.3999999333173037E-4</v>
      </c>
      <c r="J91" s="23"/>
      <c r="K91" s="22">
        <f>G91</f>
        <v>8.3999999333173037E-4</v>
      </c>
      <c r="O91" s="22">
        <f t="shared" ca="1" si="20"/>
        <v>4.0399540397925825E-3</v>
      </c>
      <c r="P91" s="24">
        <f t="shared" si="24"/>
        <v>2.4241579037043715E-3</v>
      </c>
      <c r="Q91" s="25">
        <f t="shared" si="25"/>
        <v>40650.972199999997</v>
      </c>
      <c r="R91" s="22">
        <f t="shared" si="26"/>
        <v>2.5095562849962127E-6</v>
      </c>
      <c r="S91" s="22">
        <v>0.2</v>
      </c>
      <c r="T91" s="22">
        <f t="shared" ref="T91:T122" si="27">S91*R91</f>
        <v>5.0191125699924252E-7</v>
      </c>
    </row>
    <row r="92" spans="1:20" s="22" customFormat="1">
      <c r="A92" s="18" t="s">
        <v>194</v>
      </c>
      <c r="B92" s="90" t="s">
        <v>46</v>
      </c>
      <c r="C92" s="19">
        <v>55687.381659999999</v>
      </c>
      <c r="D92" s="19">
        <v>4.0000000000000002E-4</v>
      </c>
      <c r="E92" s="89">
        <f t="shared" si="22"/>
        <v>22355.007538698639</v>
      </c>
      <c r="F92" s="22">
        <f t="shared" si="23"/>
        <v>22355</v>
      </c>
      <c r="G92" s="22">
        <f t="shared" si="21"/>
        <v>2.6999999972758815E-3</v>
      </c>
      <c r="L92" s="22">
        <f t="shared" ref="L92:L97" si="28">G92</f>
        <v>2.6999999972758815E-3</v>
      </c>
      <c r="O92" s="22">
        <f t="shared" ca="1" si="20"/>
        <v>4.0726289441728614E-3</v>
      </c>
      <c r="P92" s="24">
        <f t="shared" si="24"/>
        <v>2.6935537030615964E-3</v>
      </c>
      <c r="Q92" s="25">
        <f t="shared" si="25"/>
        <v>40668.881659999999</v>
      </c>
      <c r="R92" s="22">
        <f t="shared" si="26"/>
        <v>4.1554709097125666E-11</v>
      </c>
      <c r="S92" s="22">
        <v>1</v>
      </c>
      <c r="T92" s="22">
        <f t="shared" si="27"/>
        <v>4.1554709097125666E-11</v>
      </c>
    </row>
    <row r="93" spans="1:20" s="22" customFormat="1">
      <c r="A93" s="18" t="s">
        <v>194</v>
      </c>
      <c r="B93" s="90" t="s">
        <v>46</v>
      </c>
      <c r="C93" s="19">
        <v>55687.381959999999</v>
      </c>
      <c r="D93" s="19">
        <v>4.0000000000000002E-4</v>
      </c>
      <c r="E93" s="89">
        <f t="shared" si="22"/>
        <v>22355.008376331822</v>
      </c>
      <c r="F93" s="22">
        <f t="shared" si="23"/>
        <v>22355</v>
      </c>
      <c r="G93" s="22">
        <f t="shared" si="21"/>
        <v>2.9999999969732016E-3</v>
      </c>
      <c r="L93" s="22">
        <f t="shared" si="28"/>
        <v>2.9999999969732016E-3</v>
      </c>
      <c r="O93" s="22">
        <f t="shared" ca="1" si="20"/>
        <v>4.0726289441728614E-3</v>
      </c>
      <c r="P93" s="24">
        <f t="shared" si="24"/>
        <v>2.6935537030615964E-3</v>
      </c>
      <c r="Q93" s="25">
        <f t="shared" si="25"/>
        <v>40668.881959999999</v>
      </c>
      <c r="R93" s="22">
        <f t="shared" si="26"/>
        <v>9.3909331052157966E-8</v>
      </c>
      <c r="S93" s="22">
        <v>1</v>
      </c>
      <c r="T93" s="22">
        <f t="shared" si="27"/>
        <v>9.3909331052157966E-8</v>
      </c>
    </row>
    <row r="94" spans="1:20" s="22" customFormat="1">
      <c r="A94" s="18" t="s">
        <v>194</v>
      </c>
      <c r="B94" s="90" t="s">
        <v>46</v>
      </c>
      <c r="C94" s="19">
        <v>55687.382559999998</v>
      </c>
      <c r="D94" s="19">
        <v>2.0000000000000001E-4</v>
      </c>
      <c r="E94" s="89">
        <f t="shared" si="22"/>
        <v>22355.010051598187</v>
      </c>
      <c r="F94" s="22">
        <f t="shared" si="23"/>
        <v>22355</v>
      </c>
      <c r="G94" s="22">
        <f t="shared" si="21"/>
        <v>3.599999996367842E-3</v>
      </c>
      <c r="L94" s="22">
        <f t="shared" si="28"/>
        <v>3.599999996367842E-3</v>
      </c>
      <c r="O94" s="22">
        <f t="shared" ca="1" si="20"/>
        <v>4.0726289441728614E-3</v>
      </c>
      <c r="P94" s="24">
        <f t="shared" si="24"/>
        <v>2.6935537030615964E-3</v>
      </c>
      <c r="Q94" s="25">
        <f t="shared" si="25"/>
        <v>40668.882559999998</v>
      </c>
      <c r="R94" s="22">
        <f t="shared" si="26"/>
        <v>8.2164488264863217E-7</v>
      </c>
      <c r="S94" s="22">
        <v>1</v>
      </c>
      <c r="T94" s="22">
        <f t="shared" si="27"/>
        <v>8.2164488264863217E-7</v>
      </c>
    </row>
    <row r="95" spans="1:20" s="22" customFormat="1">
      <c r="A95" s="18" t="s">
        <v>194</v>
      </c>
      <c r="B95" s="90" t="s">
        <v>46</v>
      </c>
      <c r="C95" s="19">
        <v>55984.652269999999</v>
      </c>
      <c r="D95" s="19">
        <v>2.9999999999999997E-4</v>
      </c>
      <c r="E95" s="89">
        <f t="shared" si="22"/>
        <v>23185.019963590865</v>
      </c>
      <c r="F95" s="22">
        <f t="shared" si="23"/>
        <v>23185</v>
      </c>
      <c r="G95" s="22">
        <f t="shared" si="21"/>
        <v>7.149999997636769E-3</v>
      </c>
      <c r="L95" s="22">
        <f t="shared" si="28"/>
        <v>7.149999997636769E-3</v>
      </c>
      <c r="O95" s="22">
        <f t="shared" ca="1" si="20"/>
        <v>4.6150323568854845E-3</v>
      </c>
      <c r="P95" s="24">
        <f t="shared" si="24"/>
        <v>7.3567244014320354E-3</v>
      </c>
      <c r="Q95" s="25">
        <f t="shared" si="25"/>
        <v>40966.152269999999</v>
      </c>
      <c r="R95" s="22">
        <f t="shared" si="26"/>
        <v>4.2734979124508379E-8</v>
      </c>
      <c r="S95" s="22">
        <v>1</v>
      </c>
      <c r="T95" s="22">
        <f t="shared" si="27"/>
        <v>4.2734979124508379E-8</v>
      </c>
    </row>
    <row r="96" spans="1:20" s="22" customFormat="1">
      <c r="A96" s="18" t="s">
        <v>194</v>
      </c>
      <c r="B96" s="90" t="s">
        <v>46</v>
      </c>
      <c r="C96" s="19">
        <v>56002.561710000002</v>
      </c>
      <c r="D96" s="19">
        <v>2.9999999999999997E-4</v>
      </c>
      <c r="E96" s="89">
        <f t="shared" si="22"/>
        <v>23235.0251010744</v>
      </c>
      <c r="F96" s="22">
        <f t="shared" si="23"/>
        <v>23235</v>
      </c>
      <c r="G96" s="22">
        <f t="shared" si="21"/>
        <v>8.989999994810205E-3</v>
      </c>
      <c r="L96" s="22">
        <f t="shared" si="28"/>
        <v>8.989999994810205E-3</v>
      </c>
      <c r="O96" s="22">
        <f t="shared" ref="O96:O127" ca="1" si="29">C$11+C$12*F96</f>
        <v>4.6477072612657617E-3</v>
      </c>
      <c r="P96" s="24">
        <f t="shared" si="24"/>
        <v>7.6491563970592091E-3</v>
      </c>
      <c r="Q96" s="25">
        <f t="shared" si="25"/>
        <v>40984.061710000002</v>
      </c>
      <c r="R96" s="22">
        <f t="shared" si="26"/>
        <v>1.7978615536298344E-6</v>
      </c>
      <c r="S96" s="22">
        <v>1</v>
      </c>
      <c r="T96" s="22">
        <f t="shared" si="27"/>
        <v>1.7978615536298344E-6</v>
      </c>
    </row>
    <row r="97" spans="1:20" s="22" customFormat="1">
      <c r="A97" s="18" t="s">
        <v>194</v>
      </c>
      <c r="B97" s="90" t="s">
        <v>46</v>
      </c>
      <c r="C97" s="19">
        <v>56002.562709999998</v>
      </c>
      <c r="D97" s="19">
        <v>5.0000000000000001E-4</v>
      </c>
      <c r="E97" s="89">
        <f t="shared" si="22"/>
        <v>23235.027893185001</v>
      </c>
      <c r="F97" s="22">
        <f t="shared" si="23"/>
        <v>23235</v>
      </c>
      <c r="G97" s="22">
        <f t="shared" si="21"/>
        <v>9.989999991375953E-3</v>
      </c>
      <c r="L97" s="22">
        <f t="shared" si="28"/>
        <v>9.989999991375953E-3</v>
      </c>
      <c r="O97" s="22">
        <f t="shared" ca="1" si="29"/>
        <v>4.6477072612657617E-3</v>
      </c>
      <c r="P97" s="24">
        <f t="shared" si="24"/>
        <v>7.6491563970592091E-3</v>
      </c>
      <c r="Q97" s="25">
        <f t="shared" si="25"/>
        <v>40984.062709999998</v>
      </c>
      <c r="R97" s="22">
        <f t="shared" si="26"/>
        <v>5.4795487330537327E-6</v>
      </c>
      <c r="S97" s="22">
        <v>1</v>
      </c>
      <c r="T97" s="22">
        <f t="shared" si="27"/>
        <v>5.4795487330537327E-6</v>
      </c>
    </row>
    <row r="98" spans="1:20" s="22" customFormat="1">
      <c r="A98" s="113" t="s">
        <v>180</v>
      </c>
      <c r="B98" s="90"/>
      <c r="C98" s="135">
        <v>56009.904000000002</v>
      </c>
      <c r="D98" s="19">
        <v>2.0000000000000001E-4</v>
      </c>
      <c r="E98" s="89">
        <f t="shared" si="22"/>
        <v>23255.525586901647</v>
      </c>
      <c r="F98" s="22">
        <f t="shared" si="23"/>
        <v>23255.5</v>
      </c>
      <c r="G98" s="22">
        <f t="shared" si="21"/>
        <v>9.1639999955077656E-3</v>
      </c>
      <c r="I98" s="22">
        <f>G98</f>
        <v>9.1639999955077656E-3</v>
      </c>
      <c r="J98" s="23"/>
      <c r="O98" s="22">
        <f t="shared" ca="1" si="29"/>
        <v>4.6611039720616775E-3</v>
      </c>
      <c r="P98" s="24">
        <f t="shared" si="24"/>
        <v>7.7694318455238109E-3</v>
      </c>
      <c r="Q98" s="25">
        <f t="shared" si="25"/>
        <v>40991.404000000002</v>
      </c>
      <c r="R98" s="22">
        <f t="shared" si="26"/>
        <v>1.9448203249496697E-6</v>
      </c>
      <c r="S98" s="22">
        <v>1</v>
      </c>
      <c r="T98" s="22">
        <f t="shared" si="27"/>
        <v>1.9448203249496697E-6</v>
      </c>
    </row>
    <row r="99" spans="1:20" s="22" customFormat="1">
      <c r="A99" s="18" t="s">
        <v>194</v>
      </c>
      <c r="B99" s="90" t="s">
        <v>52</v>
      </c>
      <c r="C99" s="19">
        <v>56010.621079999997</v>
      </c>
      <c r="D99" s="19">
        <v>5.9999999999999995E-4</v>
      </c>
      <c r="E99" s="89">
        <f t="shared" si="22"/>
        <v>23257.527753579467</v>
      </c>
      <c r="F99" s="22">
        <f t="shared" si="23"/>
        <v>23257.5</v>
      </c>
      <c r="G99" s="22">
        <f t="shared" si="21"/>
        <v>9.9399999890010804E-3</v>
      </c>
      <c r="L99" s="22">
        <f>G99</f>
        <v>9.9399999890010804E-3</v>
      </c>
      <c r="O99" s="22">
        <f t="shared" ca="1" si="29"/>
        <v>4.662410968236887E-3</v>
      </c>
      <c r="P99" s="24">
        <f t="shared" si="24"/>
        <v>7.781177815491036E-3</v>
      </c>
      <c r="Q99" s="25">
        <f t="shared" si="25"/>
        <v>40992.121079999997</v>
      </c>
      <c r="R99" s="22">
        <f t="shared" si="26"/>
        <v>4.6605131768386321E-6</v>
      </c>
      <c r="S99" s="22">
        <v>1</v>
      </c>
      <c r="T99" s="22">
        <f t="shared" si="27"/>
        <v>4.6605131768386321E-6</v>
      </c>
    </row>
    <row r="100" spans="1:20" s="22" customFormat="1">
      <c r="A100" s="113" t="s">
        <v>180</v>
      </c>
      <c r="B100" s="90"/>
      <c r="C100" s="19">
        <v>56023.872199999998</v>
      </c>
      <c r="D100" s="19">
        <v>1E-3</v>
      </c>
      <c r="E100" s="89">
        <f t="shared" si="22"/>
        <v>23294.52634635572</v>
      </c>
      <c r="F100" s="22">
        <f t="shared" si="23"/>
        <v>23294.5</v>
      </c>
      <c r="G100" s="22">
        <f t="shared" si="21"/>
        <v>9.4359999930020422E-3</v>
      </c>
      <c r="I100" s="22">
        <f>G100</f>
        <v>9.4359999930020422E-3</v>
      </c>
      <c r="J100" s="23"/>
      <c r="O100" s="22">
        <f t="shared" ca="1" si="29"/>
        <v>4.6865903974782942E-3</v>
      </c>
      <c r="P100" s="24">
        <f t="shared" si="24"/>
        <v>7.9988560011481358E-3</v>
      </c>
      <c r="Q100" s="25">
        <f t="shared" si="25"/>
        <v>41005.372199999998</v>
      </c>
      <c r="R100" s="22">
        <f t="shared" si="26"/>
        <v>2.0653828533217812E-6</v>
      </c>
      <c r="S100" s="22">
        <v>0.5</v>
      </c>
      <c r="T100" s="22">
        <f t="shared" si="27"/>
        <v>1.0326914266608906E-6</v>
      </c>
    </row>
    <row r="101" spans="1:20" s="22" customFormat="1">
      <c r="A101" s="117" t="s">
        <v>196</v>
      </c>
      <c r="B101" s="90"/>
      <c r="C101" s="19">
        <v>56374.86479535282</v>
      </c>
      <c r="D101" s="19">
        <v>2.0000000000000001E-4</v>
      </c>
      <c r="E101" s="89">
        <f t="shared" si="22"/>
        <v>24274.536496662913</v>
      </c>
      <c r="F101" s="22">
        <f t="shared" si="23"/>
        <v>24274.5</v>
      </c>
      <c r="G101" s="22">
        <f t="shared" si="21"/>
        <v>1.3071352812403347E-2</v>
      </c>
      <c r="I101" s="22">
        <f>G101</f>
        <v>1.3071352812403347E-2</v>
      </c>
      <c r="J101" s="23"/>
      <c r="O101" s="22">
        <f t="shared" ca="1" si="29"/>
        <v>5.3270185233317505E-3</v>
      </c>
      <c r="P101" s="24">
        <f t="shared" si="24"/>
        <v>1.4025286953212007E-2</v>
      </c>
      <c r="Q101" s="25">
        <f t="shared" si="25"/>
        <v>41356.36479535282</v>
      </c>
      <c r="R101" s="22">
        <f t="shared" si="26"/>
        <v>9.0999034500035617E-7</v>
      </c>
      <c r="S101" s="22">
        <v>1</v>
      </c>
      <c r="T101" s="22">
        <f t="shared" si="27"/>
        <v>9.0999034500035617E-7</v>
      </c>
    </row>
    <row r="102" spans="1:20" s="22" customFormat="1">
      <c r="A102" s="18" t="s">
        <v>194</v>
      </c>
      <c r="B102" s="90" t="s">
        <v>46</v>
      </c>
      <c r="C102" s="19">
        <v>56400.46774</v>
      </c>
      <c r="D102" s="19">
        <v>5.0000000000000001E-4</v>
      </c>
      <c r="E102" s="89">
        <f t="shared" si="22"/>
        <v>24346.022750117259</v>
      </c>
      <c r="F102" s="22">
        <f t="shared" si="23"/>
        <v>24346</v>
      </c>
      <c r="G102" s="22">
        <f t="shared" si="21"/>
        <v>8.1479999935254455E-3</v>
      </c>
      <c r="L102" s="22">
        <f>G102</f>
        <v>8.1479999935254455E-3</v>
      </c>
      <c r="O102" s="22">
        <f t="shared" ca="1" si="29"/>
        <v>5.3737436365955491E-3</v>
      </c>
      <c r="P102" s="24">
        <f t="shared" si="24"/>
        <v>1.4484651266246096E-2</v>
      </c>
      <c r="Q102" s="25">
        <f t="shared" si="25"/>
        <v>41381.96774</v>
      </c>
      <c r="R102" s="22">
        <f t="shared" si="26"/>
        <v>4.0153149352072241E-5</v>
      </c>
      <c r="S102" s="22">
        <v>1</v>
      </c>
      <c r="T102" s="22">
        <f t="shared" si="27"/>
        <v>4.0153149352072241E-5</v>
      </c>
    </row>
    <row r="103" spans="1:20" s="22" customFormat="1">
      <c r="A103" s="18" t="s">
        <v>194</v>
      </c>
      <c r="B103" s="90" t="s">
        <v>46</v>
      </c>
      <c r="C103" s="19">
        <v>56457.419349999996</v>
      </c>
      <c r="D103" s="19">
        <v>1E-4</v>
      </c>
      <c r="E103" s="89">
        <f t="shared" si="22"/>
        <v>24505.037944783198</v>
      </c>
      <c r="F103" s="22">
        <f t="shared" si="23"/>
        <v>24505</v>
      </c>
      <c r="G103" s="22">
        <f t="shared" si="21"/>
        <v>1.3589999995019753E-2</v>
      </c>
      <c r="L103" s="22">
        <f>G103</f>
        <v>1.3589999995019753E-2</v>
      </c>
      <c r="O103" s="22">
        <f t="shared" ca="1" si="29"/>
        <v>5.4776498325248366E-3</v>
      </c>
      <c r="P103" s="24">
        <f t="shared" si="24"/>
        <v>1.5515768624931675E-2</v>
      </c>
      <c r="Q103" s="25">
        <f t="shared" si="25"/>
        <v>41438.919349999996</v>
      </c>
      <c r="R103" s="22">
        <f t="shared" si="26"/>
        <v>3.7085848159528435E-6</v>
      </c>
      <c r="S103" s="22">
        <v>1</v>
      </c>
      <c r="T103" s="22">
        <f t="shared" si="27"/>
        <v>3.7085848159528435E-6</v>
      </c>
    </row>
    <row r="104" spans="1:20" s="22" customFormat="1">
      <c r="A104" s="18" t="s">
        <v>194</v>
      </c>
      <c r="B104" s="90" t="s">
        <v>46</v>
      </c>
      <c r="C104" s="19">
        <v>56457.419719999998</v>
      </c>
      <c r="D104" s="19">
        <v>2.0000000000000001E-4</v>
      </c>
      <c r="E104" s="89">
        <f t="shared" si="22"/>
        <v>24505.038977864129</v>
      </c>
      <c r="F104" s="22">
        <f t="shared" si="23"/>
        <v>24505</v>
      </c>
      <c r="G104" s="22">
        <f t="shared" si="21"/>
        <v>1.3959999996586703E-2</v>
      </c>
      <c r="L104" s="22">
        <f>G104</f>
        <v>1.3959999996586703E-2</v>
      </c>
      <c r="O104" s="22">
        <f t="shared" ca="1" si="29"/>
        <v>5.4776498325248366E-3</v>
      </c>
      <c r="P104" s="24">
        <f t="shared" si="24"/>
        <v>1.5515768624931675E-2</v>
      </c>
      <c r="Q104" s="25">
        <f t="shared" si="25"/>
        <v>41438.919719999998</v>
      </c>
      <c r="R104" s="22">
        <f t="shared" si="26"/>
        <v>2.4204160249423964E-6</v>
      </c>
      <c r="S104" s="22">
        <v>1</v>
      </c>
      <c r="T104" s="22">
        <f t="shared" si="27"/>
        <v>2.4204160249423964E-6</v>
      </c>
    </row>
    <row r="105" spans="1:20" s="22" customFormat="1">
      <c r="A105" s="18" t="s">
        <v>194</v>
      </c>
      <c r="B105" s="90" t="s">
        <v>46</v>
      </c>
      <c r="C105" s="19">
        <v>56457.419900000001</v>
      </c>
      <c r="D105" s="19">
        <v>2.0000000000000001E-4</v>
      </c>
      <c r="E105" s="89">
        <f t="shared" si="22"/>
        <v>24505.039480444048</v>
      </c>
      <c r="F105" s="22">
        <f t="shared" si="23"/>
        <v>24505</v>
      </c>
      <c r="G105" s="22">
        <f t="shared" si="21"/>
        <v>1.4139999999315478E-2</v>
      </c>
      <c r="L105" s="22">
        <f>G105</f>
        <v>1.4139999999315478E-2</v>
      </c>
      <c r="O105" s="22">
        <f t="shared" ca="1" si="29"/>
        <v>5.4776498325248366E-3</v>
      </c>
      <c r="P105" s="24">
        <f t="shared" si="24"/>
        <v>1.5515768624931675E-2</v>
      </c>
      <c r="Q105" s="25">
        <f t="shared" si="25"/>
        <v>41438.919900000001</v>
      </c>
      <c r="R105" s="22">
        <f t="shared" si="26"/>
        <v>1.8927393112298802E-6</v>
      </c>
      <c r="S105" s="22">
        <v>1</v>
      </c>
      <c r="T105" s="22">
        <f t="shared" si="27"/>
        <v>1.8927393112298802E-6</v>
      </c>
    </row>
    <row r="106" spans="1:20" s="22" customFormat="1">
      <c r="A106" s="19" t="s">
        <v>195</v>
      </c>
      <c r="B106" s="90" t="s">
        <v>46</v>
      </c>
      <c r="C106" s="19">
        <v>56506.486700000001</v>
      </c>
      <c r="D106" s="19">
        <v>1.6000000000000001E-3</v>
      </c>
      <c r="E106" s="89">
        <f t="shared" si="22"/>
        <v>24642.039413433395</v>
      </c>
      <c r="F106" s="22">
        <f t="shared" si="23"/>
        <v>24642</v>
      </c>
      <c r="G106" s="22">
        <f t="shared" si="21"/>
        <v>1.4115999998466577E-2</v>
      </c>
      <c r="I106" s="22">
        <f>G106</f>
        <v>1.4115999998466577E-2</v>
      </c>
      <c r="O106" s="22">
        <f t="shared" ca="1" si="29"/>
        <v>5.5671790705267999E-3</v>
      </c>
      <c r="P106" s="24">
        <f t="shared" si="24"/>
        <v>1.6414831155339371E-2</v>
      </c>
      <c r="Q106" s="25">
        <f t="shared" si="25"/>
        <v>41487.986700000001</v>
      </c>
      <c r="R106" s="22">
        <f t="shared" si="26"/>
        <v>5.2846246878091067E-6</v>
      </c>
      <c r="S106" s="22">
        <v>0.4</v>
      </c>
      <c r="T106" s="22">
        <f t="shared" si="27"/>
        <v>2.1138498751236428E-6</v>
      </c>
    </row>
    <row r="107" spans="1:20" s="22" customFormat="1">
      <c r="A107" s="138" t="s">
        <v>196</v>
      </c>
      <c r="B107" s="139" t="s">
        <v>52</v>
      </c>
      <c r="C107" s="138">
        <v>56374.864800000003</v>
      </c>
      <c r="D107" s="138">
        <v>2.0000000000000001E-4</v>
      </c>
      <c r="E107" s="89">
        <f t="shared" si="22"/>
        <v>24274.536509638365</v>
      </c>
      <c r="F107" s="22">
        <f t="shared" si="23"/>
        <v>24274.5</v>
      </c>
      <c r="G107" s="22">
        <f t="shared" si="21"/>
        <v>1.3075999995635357E-2</v>
      </c>
      <c r="I107" s="22">
        <f>G107</f>
        <v>1.3075999995635357E-2</v>
      </c>
      <c r="O107" s="22">
        <f t="shared" ca="1" si="29"/>
        <v>5.3270185233317505E-3</v>
      </c>
      <c r="P107" s="24">
        <f t="shared" si="24"/>
        <v>1.4025286953212007E-2</v>
      </c>
      <c r="Q107" s="25">
        <f t="shared" si="25"/>
        <v>41356.364800000003</v>
      </c>
      <c r="R107" s="22">
        <f t="shared" si="26"/>
        <v>9.0114572782513344E-7</v>
      </c>
      <c r="S107" s="22">
        <v>1</v>
      </c>
      <c r="T107" s="22">
        <f t="shared" si="27"/>
        <v>9.0114572782513344E-7</v>
      </c>
    </row>
    <row r="108" spans="1:20" s="22" customFormat="1">
      <c r="A108" s="117" t="s">
        <v>197</v>
      </c>
      <c r="B108" s="90"/>
      <c r="C108" s="140">
        <v>57131.830399999999</v>
      </c>
      <c r="D108" s="140">
        <v>2.9999999999999997E-4</v>
      </c>
      <c r="E108" s="89">
        <f t="shared" si="22"/>
        <v>26388.068194509578</v>
      </c>
      <c r="F108" s="22">
        <f t="shared" si="23"/>
        <v>26388</v>
      </c>
      <c r="G108" s="22">
        <f t="shared" ref="G108:G139" si="30">+C108-(C$7+F108*C$8)</f>
        <v>2.4423999995633494E-2</v>
      </c>
      <c r="I108" s="22">
        <f>G108</f>
        <v>2.4423999995633494E-2</v>
      </c>
      <c r="J108" s="23"/>
      <c r="O108" s="22">
        <f t="shared" ca="1" si="29"/>
        <v>6.7081867314861248E-3</v>
      </c>
      <c r="P108" s="24">
        <f t="shared" si="24"/>
        <v>2.8733598782964498E-2</v>
      </c>
      <c r="Q108" s="25">
        <f t="shared" si="25"/>
        <v>42113.330399999999</v>
      </c>
      <c r="R108" s="22">
        <f t="shared" si="26"/>
        <v>1.8572641707764859E-5</v>
      </c>
      <c r="S108" s="22">
        <v>1</v>
      </c>
      <c r="T108" s="22">
        <f t="shared" si="27"/>
        <v>1.8572641707764859E-5</v>
      </c>
    </row>
    <row r="109" spans="1:20" s="22" customFormat="1">
      <c r="A109" s="23" t="s">
        <v>231</v>
      </c>
      <c r="B109" s="12" t="s">
        <v>46</v>
      </c>
      <c r="C109" s="157">
        <v>48444.470200000003</v>
      </c>
      <c r="D109" s="157" t="s">
        <v>202</v>
      </c>
      <c r="E109" s="89">
        <f t="shared" si="22"/>
        <v>2131.9975876164312</v>
      </c>
      <c r="F109" s="22">
        <f t="shared" si="23"/>
        <v>2132</v>
      </c>
      <c r="G109" s="22">
        <f t="shared" si="30"/>
        <v>-8.6400000145658851E-4</v>
      </c>
      <c r="L109" s="22">
        <f t="shared" ref="L109:L149" si="31">G109</f>
        <v>-8.6400000145658851E-4</v>
      </c>
      <c r="O109" s="22">
        <f t="shared" ca="1" si="29"/>
        <v>-9.1430628814745743E-3</v>
      </c>
      <c r="P109" s="24">
        <f t="shared" si="24"/>
        <v>5.2706842062071849E-4</v>
      </c>
      <c r="Q109" s="25">
        <f t="shared" si="25"/>
        <v>33425.970200000003</v>
      </c>
      <c r="R109" s="22">
        <f t="shared" si="26"/>
        <v>1.9350713549006488E-6</v>
      </c>
      <c r="S109" s="22">
        <v>1</v>
      </c>
      <c r="T109" s="22">
        <f t="shared" si="27"/>
        <v>1.9350713549006488E-6</v>
      </c>
    </row>
    <row r="110" spans="1:20" s="22" customFormat="1">
      <c r="A110" s="23" t="s">
        <v>231</v>
      </c>
      <c r="B110" s="12" t="s">
        <v>46</v>
      </c>
      <c r="C110" s="157">
        <v>48444.470300000001</v>
      </c>
      <c r="D110" s="157" t="s">
        <v>202</v>
      </c>
      <c r="E110" s="89">
        <f t="shared" si="22"/>
        <v>2131.9978668274853</v>
      </c>
      <c r="F110" s="22">
        <f t="shared" si="23"/>
        <v>2132</v>
      </c>
      <c r="G110" s="22">
        <f t="shared" si="30"/>
        <v>-7.6400000398280099E-4</v>
      </c>
      <c r="L110" s="22">
        <f t="shared" si="31"/>
        <v>-7.6400000398280099E-4</v>
      </c>
      <c r="O110" s="22">
        <f t="shared" ca="1" si="29"/>
        <v>-9.1430628814745743E-3</v>
      </c>
      <c r="P110" s="24">
        <f t="shared" si="24"/>
        <v>5.2706842062071849E-4</v>
      </c>
      <c r="Q110" s="25">
        <f t="shared" si="25"/>
        <v>33425.970300000001</v>
      </c>
      <c r="R110" s="22">
        <f t="shared" si="26"/>
        <v>1.6668576770082137E-6</v>
      </c>
      <c r="S110" s="22">
        <v>1</v>
      </c>
      <c r="T110" s="22">
        <f t="shared" si="27"/>
        <v>1.6668576770082137E-6</v>
      </c>
    </row>
    <row r="111" spans="1:20" s="22" customFormat="1">
      <c r="A111" s="23" t="s">
        <v>231</v>
      </c>
      <c r="B111" s="12" t="s">
        <v>52</v>
      </c>
      <c r="C111" s="157">
        <v>48484.403299999998</v>
      </c>
      <c r="D111" s="157" t="s">
        <v>202</v>
      </c>
      <c r="E111" s="89">
        <f t="shared" si="22"/>
        <v>2243.4952199066174</v>
      </c>
      <c r="F111" s="22">
        <f t="shared" si="23"/>
        <v>2243.5</v>
      </c>
      <c r="G111" s="22">
        <f t="shared" si="30"/>
        <v>-1.7120000047725625E-3</v>
      </c>
      <c r="L111" s="22">
        <f t="shared" si="31"/>
        <v>-1.7120000047725625E-3</v>
      </c>
      <c r="O111" s="22">
        <f t="shared" ca="1" si="29"/>
        <v>-9.0701978447065533E-3</v>
      </c>
      <c r="P111" s="24">
        <f t="shared" si="24"/>
        <v>-4.7999217528281587E-5</v>
      </c>
      <c r="Q111" s="25">
        <f t="shared" si="25"/>
        <v>33465.903299999998</v>
      </c>
      <c r="R111" s="22">
        <f t="shared" si="26"/>
        <v>2.7688986199495867E-6</v>
      </c>
      <c r="S111" s="22">
        <v>1</v>
      </c>
      <c r="T111" s="22">
        <f t="shared" si="27"/>
        <v>2.7688986199495867E-6</v>
      </c>
    </row>
    <row r="112" spans="1:20" s="22" customFormat="1">
      <c r="A112" s="23" t="s">
        <v>231</v>
      </c>
      <c r="B112" s="12" t="s">
        <v>52</v>
      </c>
      <c r="C112" s="157">
        <v>48484.405700000003</v>
      </c>
      <c r="D112" s="157" t="s">
        <v>202</v>
      </c>
      <c r="E112" s="89">
        <f t="shared" si="22"/>
        <v>2243.5019209721004</v>
      </c>
      <c r="F112" s="22">
        <f t="shared" si="23"/>
        <v>2243.5</v>
      </c>
      <c r="G112" s="22">
        <f t="shared" si="30"/>
        <v>6.8800000008195639E-4</v>
      </c>
      <c r="L112" s="22">
        <f t="shared" si="31"/>
        <v>6.8800000008195639E-4</v>
      </c>
      <c r="O112" s="22">
        <f t="shared" ca="1" si="29"/>
        <v>-9.0701978447065533E-3</v>
      </c>
      <c r="P112" s="24">
        <f t="shared" si="24"/>
        <v>-4.7999217528281587E-5</v>
      </c>
      <c r="Q112" s="25">
        <f t="shared" si="25"/>
        <v>33465.905700000003</v>
      </c>
      <c r="R112" s="22">
        <f t="shared" si="26"/>
        <v>5.4169484832288238E-7</v>
      </c>
      <c r="S112" s="22">
        <v>1</v>
      </c>
      <c r="T112" s="22">
        <f t="shared" si="27"/>
        <v>5.4169484832288238E-7</v>
      </c>
    </row>
    <row r="113" spans="1:20" s="22" customFormat="1">
      <c r="A113" s="23" t="s">
        <v>231</v>
      </c>
      <c r="B113" s="12" t="s">
        <v>46</v>
      </c>
      <c r="C113" s="157">
        <v>48524.337599999999</v>
      </c>
      <c r="D113" s="157" t="s">
        <v>202</v>
      </c>
      <c r="E113" s="89">
        <f t="shared" si="22"/>
        <v>2354.9962027295551</v>
      </c>
      <c r="F113" s="22">
        <f t="shared" si="23"/>
        <v>2355</v>
      </c>
      <c r="G113" s="22">
        <f t="shared" si="30"/>
        <v>-1.3600000020232983E-3</v>
      </c>
      <c r="L113" s="22">
        <f t="shared" si="31"/>
        <v>-1.3600000020232983E-3</v>
      </c>
      <c r="O113" s="22">
        <f t="shared" ca="1" si="29"/>
        <v>-8.9973328079385323E-3</v>
      </c>
      <c r="P113" s="24">
        <f t="shared" si="24"/>
        <v>-6.165579522437153E-4</v>
      </c>
      <c r="Q113" s="25">
        <f t="shared" si="25"/>
        <v>33505.837599999999</v>
      </c>
      <c r="R113" s="22">
        <f t="shared" si="26"/>
        <v>5.5270608138046798E-7</v>
      </c>
      <c r="S113" s="22">
        <v>1</v>
      </c>
      <c r="T113" s="22">
        <f t="shared" si="27"/>
        <v>5.5270608138046798E-7</v>
      </c>
    </row>
    <row r="114" spans="1:20" s="22" customFormat="1">
      <c r="A114" s="23" t="s">
        <v>231</v>
      </c>
      <c r="B114" s="12" t="s">
        <v>46</v>
      </c>
      <c r="C114" s="157">
        <v>48524.337800000001</v>
      </c>
      <c r="D114" s="157" t="s">
        <v>202</v>
      </c>
      <c r="E114" s="89">
        <f t="shared" si="22"/>
        <v>2354.9967611516836</v>
      </c>
      <c r="F114" s="22">
        <f t="shared" si="23"/>
        <v>2355</v>
      </c>
      <c r="G114" s="22">
        <f t="shared" si="30"/>
        <v>-1.1599999997997656E-3</v>
      </c>
      <c r="L114" s="22">
        <f t="shared" si="31"/>
        <v>-1.1599999997997656E-3</v>
      </c>
      <c r="O114" s="22">
        <f t="shared" ca="1" si="29"/>
        <v>-8.9973328079385323E-3</v>
      </c>
      <c r="P114" s="24">
        <f t="shared" si="24"/>
        <v>-6.165579522437153E-4</v>
      </c>
      <c r="Q114" s="25">
        <f t="shared" si="25"/>
        <v>33505.837800000001</v>
      </c>
      <c r="R114" s="22">
        <f t="shared" si="26"/>
        <v>2.9532925905191248E-7</v>
      </c>
      <c r="S114" s="22">
        <v>1</v>
      </c>
      <c r="T114" s="22">
        <f t="shared" si="27"/>
        <v>2.9532925905191248E-7</v>
      </c>
    </row>
    <row r="115" spans="1:20" s="22" customFormat="1">
      <c r="A115" s="23" t="s">
        <v>231</v>
      </c>
      <c r="B115" s="12" t="s">
        <v>46</v>
      </c>
      <c r="C115" s="157">
        <v>48724.542600000001</v>
      </c>
      <c r="D115" s="157" t="s">
        <v>202</v>
      </c>
      <c r="E115" s="89">
        <f t="shared" si="22"/>
        <v>2913.9907078558749</v>
      </c>
      <c r="F115" s="22">
        <f t="shared" si="23"/>
        <v>2914</v>
      </c>
      <c r="G115" s="22">
        <f t="shared" si="30"/>
        <v>-3.328000006149523E-3</v>
      </c>
      <c r="L115" s="22">
        <f t="shared" si="31"/>
        <v>-3.328000006149523E-3</v>
      </c>
      <c r="O115" s="22">
        <f t="shared" ca="1" si="29"/>
        <v>-8.6320273769670188E-3</v>
      </c>
      <c r="P115" s="24">
        <f t="shared" si="24"/>
        <v>-3.3688846570613324E-3</v>
      </c>
      <c r="Q115" s="25">
        <f t="shared" si="25"/>
        <v>33706.042600000001</v>
      </c>
      <c r="R115" s="22">
        <f t="shared" si="26"/>
        <v>1.6715546801805177E-9</v>
      </c>
      <c r="S115" s="22">
        <v>1</v>
      </c>
      <c r="T115" s="22">
        <f t="shared" si="27"/>
        <v>1.6715546801805177E-9</v>
      </c>
    </row>
    <row r="116" spans="1:20" s="22" customFormat="1">
      <c r="A116" s="23" t="s">
        <v>231</v>
      </c>
      <c r="B116" s="12" t="s">
        <v>46</v>
      </c>
      <c r="C116" s="157">
        <v>48724.5452</v>
      </c>
      <c r="D116" s="157" t="s">
        <v>202</v>
      </c>
      <c r="E116" s="89">
        <f t="shared" si="22"/>
        <v>2913.9979673434664</v>
      </c>
      <c r="F116" s="22">
        <f t="shared" si="23"/>
        <v>2914</v>
      </c>
      <c r="G116" s="22">
        <f t="shared" si="30"/>
        <v>-7.2800000634742901E-4</v>
      </c>
      <c r="L116" s="22">
        <f t="shared" si="31"/>
        <v>-7.2800000634742901E-4</v>
      </c>
      <c r="O116" s="22">
        <f t="shared" ca="1" si="29"/>
        <v>-8.6320273769670188E-3</v>
      </c>
      <c r="P116" s="24">
        <f t="shared" si="24"/>
        <v>-3.3688846570613324E-3</v>
      </c>
      <c r="Q116" s="25">
        <f t="shared" si="25"/>
        <v>33706.0452</v>
      </c>
      <c r="R116" s="22">
        <f t="shared" si="26"/>
        <v>6.9742717383762953E-6</v>
      </c>
      <c r="S116" s="22">
        <v>1</v>
      </c>
      <c r="T116" s="22">
        <f t="shared" si="27"/>
        <v>6.9742717383762953E-6</v>
      </c>
    </row>
    <row r="117" spans="1:20" s="22" customFormat="1">
      <c r="A117" s="23" t="s">
        <v>254</v>
      </c>
      <c r="B117" s="12" t="s">
        <v>46</v>
      </c>
      <c r="C117" s="157">
        <v>48839.508999999998</v>
      </c>
      <c r="D117" s="157" t="s">
        <v>202</v>
      </c>
      <c r="E117" s="89">
        <f t="shared" ref="E117:E149" si="32">+(C117-C$7)/C$8</f>
        <v>3234.9896133485081</v>
      </c>
      <c r="F117" s="22">
        <f t="shared" ref="F117:F148" si="33">ROUND(2*E117,0)/2</f>
        <v>3235</v>
      </c>
      <c r="G117" s="22">
        <f t="shared" si="30"/>
        <v>-3.7200000078883022E-3</v>
      </c>
      <c r="L117" s="22">
        <f t="shared" si="31"/>
        <v>-3.7200000078883022E-3</v>
      </c>
      <c r="O117" s="22">
        <f t="shared" ca="1" si="29"/>
        <v>-8.422254490845632E-3</v>
      </c>
      <c r="P117" s="24">
        <f t="shared" ref="P117:P149" si="34">D$11+D$12*F117+D$13*F117^2</f>
        <v>-4.8754337662234651E-3</v>
      </c>
      <c r="Q117" s="25">
        <f t="shared" ref="Q117:Q149" si="35">+C117-15018.5</f>
        <v>33821.008999999998</v>
      </c>
      <c r="R117" s="22">
        <f t="shared" ref="R117:R149" si="36">+(P117-G117)^2</f>
        <v>1.3350271699005196E-6</v>
      </c>
      <c r="S117" s="22">
        <v>1</v>
      </c>
      <c r="T117" s="22">
        <f t="shared" si="27"/>
        <v>1.3350271699005196E-6</v>
      </c>
    </row>
    <row r="118" spans="1:20" s="22" customFormat="1">
      <c r="A118" s="23" t="s">
        <v>254</v>
      </c>
      <c r="B118" s="12" t="s">
        <v>46</v>
      </c>
      <c r="C118" s="157">
        <v>48839.514000000003</v>
      </c>
      <c r="D118" s="157" t="s">
        <v>202</v>
      </c>
      <c r="E118" s="89">
        <f t="shared" si="32"/>
        <v>3235.0035739015825</v>
      </c>
      <c r="F118" s="22">
        <f t="shared" si="33"/>
        <v>3235</v>
      </c>
      <c r="G118" s="22">
        <f t="shared" si="30"/>
        <v>1.2799999967683107E-3</v>
      </c>
      <c r="L118" s="22">
        <f t="shared" si="31"/>
        <v>1.2799999967683107E-3</v>
      </c>
      <c r="O118" s="22">
        <f t="shared" ca="1" si="29"/>
        <v>-8.422254490845632E-3</v>
      </c>
      <c r="P118" s="24">
        <f t="shared" si="34"/>
        <v>-4.8754337662234651E-3</v>
      </c>
      <c r="Q118" s="25">
        <f t="shared" si="35"/>
        <v>33821.014000000003</v>
      </c>
      <c r="R118" s="22">
        <f t="shared" si="36"/>
        <v>3.7889364810579094E-5</v>
      </c>
      <c r="S118" s="22">
        <v>1</v>
      </c>
      <c r="T118" s="22">
        <f t="shared" si="27"/>
        <v>3.7889364810579094E-5</v>
      </c>
    </row>
    <row r="119" spans="1:20" s="22" customFormat="1">
      <c r="A119" s="23" t="s">
        <v>261</v>
      </c>
      <c r="B119" s="12" t="s">
        <v>46</v>
      </c>
      <c r="C119" s="157">
        <v>49545.419000000002</v>
      </c>
      <c r="D119" s="157" t="s">
        <v>202</v>
      </c>
      <c r="E119" s="89">
        <f t="shared" si="32"/>
        <v>5205.9684156447493</v>
      </c>
      <c r="F119" s="22">
        <f t="shared" si="33"/>
        <v>5206</v>
      </c>
      <c r="G119" s="22">
        <f t="shared" si="30"/>
        <v>-1.1312000002362765E-2</v>
      </c>
      <c r="L119" s="22">
        <f t="shared" si="31"/>
        <v>-1.1312000002362765E-2</v>
      </c>
      <c r="O119" s="22">
        <f t="shared" ca="1" si="29"/>
        <v>-7.1342097601750538E-3</v>
      </c>
      <c r="P119" s="24">
        <f t="shared" si="34"/>
        <v>-1.294335014662794E-2</v>
      </c>
      <c r="Q119" s="25">
        <f t="shared" si="35"/>
        <v>34526.919000000002</v>
      </c>
      <c r="R119" s="22">
        <f t="shared" si="36"/>
        <v>2.6613032931940059E-6</v>
      </c>
      <c r="S119" s="22">
        <v>1</v>
      </c>
      <c r="T119" s="22">
        <f t="shared" si="27"/>
        <v>2.6613032931940059E-6</v>
      </c>
    </row>
    <row r="120" spans="1:20" s="22" customFormat="1">
      <c r="A120" s="23" t="s">
        <v>261</v>
      </c>
      <c r="B120" s="12" t="s">
        <v>46</v>
      </c>
      <c r="C120" s="157">
        <v>49545.42</v>
      </c>
      <c r="D120" s="157" t="s">
        <v>202</v>
      </c>
      <c r="E120" s="89">
        <f t="shared" si="32"/>
        <v>5205.9712077553522</v>
      </c>
      <c r="F120" s="22">
        <f t="shared" si="33"/>
        <v>5206</v>
      </c>
      <c r="G120" s="22">
        <f t="shared" si="30"/>
        <v>-1.0312000005797017E-2</v>
      </c>
      <c r="L120" s="22">
        <f t="shared" si="31"/>
        <v>-1.0312000005797017E-2</v>
      </c>
      <c r="O120" s="22">
        <f t="shared" ca="1" si="29"/>
        <v>-7.1342097601750538E-3</v>
      </c>
      <c r="P120" s="24">
        <f t="shared" si="34"/>
        <v>-1.294335014662794E-2</v>
      </c>
      <c r="Q120" s="25">
        <f t="shared" si="35"/>
        <v>34526.92</v>
      </c>
      <c r="R120" s="22">
        <f t="shared" si="36"/>
        <v>6.9240035636509165E-6</v>
      </c>
      <c r="S120" s="22">
        <v>1</v>
      </c>
      <c r="T120" s="22">
        <f t="shared" si="27"/>
        <v>6.9240035636509165E-6</v>
      </c>
    </row>
    <row r="121" spans="1:20">
      <c r="A121" s="23" t="s">
        <v>272</v>
      </c>
      <c r="B121" s="12" t="s">
        <v>52</v>
      </c>
      <c r="C121" s="157">
        <v>51294.440300000002</v>
      </c>
      <c r="D121" s="157" t="s">
        <v>202</v>
      </c>
      <c r="E121" s="89">
        <f t="shared" si="32"/>
        <v>10089.429348433063</v>
      </c>
      <c r="F121" s="22">
        <f t="shared" si="33"/>
        <v>10089.5</v>
      </c>
      <c r="G121" s="22">
        <f t="shared" si="30"/>
        <v>-2.5304000002506655E-2</v>
      </c>
      <c r="H121" s="22"/>
      <c r="I121" s="22"/>
      <c r="J121" s="22"/>
      <c r="K121" s="22"/>
      <c r="L121" s="22">
        <f t="shared" si="31"/>
        <v>-2.5304000002506655E-2</v>
      </c>
      <c r="M121" s="22"/>
      <c r="N121" s="22"/>
      <c r="O121" s="22">
        <f t="shared" ca="1" si="29"/>
        <v>-3.9428518493532542E-3</v>
      </c>
      <c r="P121" s="24">
        <f t="shared" si="34"/>
        <v>-2.4170393366002269E-2</v>
      </c>
      <c r="Q121" s="25">
        <f t="shared" si="35"/>
        <v>36275.940300000002</v>
      </c>
      <c r="R121" s="22">
        <f t="shared" si="36"/>
        <v>1.2850640063267875E-6</v>
      </c>
      <c r="S121" s="22">
        <v>1</v>
      </c>
      <c r="T121" s="22">
        <f t="shared" si="27"/>
        <v>1.2850640063267875E-6</v>
      </c>
    </row>
    <row r="122" spans="1:20">
      <c r="A122" s="23" t="s">
        <v>272</v>
      </c>
      <c r="B122" s="12" t="s">
        <v>52</v>
      </c>
      <c r="C122" s="157">
        <v>51294.441800000001</v>
      </c>
      <c r="D122" s="157" t="s">
        <v>202</v>
      </c>
      <c r="E122" s="89">
        <f t="shared" si="32"/>
        <v>10089.433536598977</v>
      </c>
      <c r="F122" s="22">
        <f t="shared" si="33"/>
        <v>10089.5</v>
      </c>
      <c r="G122" s="22">
        <f t="shared" si="30"/>
        <v>-2.3804000004020054E-2</v>
      </c>
      <c r="H122" s="22"/>
      <c r="I122" s="22"/>
      <c r="J122" s="22"/>
      <c r="K122" s="22"/>
      <c r="L122" s="22">
        <f t="shared" si="31"/>
        <v>-2.3804000004020054E-2</v>
      </c>
      <c r="M122" s="22"/>
      <c r="N122" s="22"/>
      <c r="O122" s="22">
        <f t="shared" ca="1" si="29"/>
        <v>-3.9428518493532542E-3</v>
      </c>
      <c r="P122" s="24">
        <f t="shared" si="34"/>
        <v>-2.4170393366002269E-2</v>
      </c>
      <c r="Q122" s="25">
        <f t="shared" si="35"/>
        <v>36275.941800000001</v>
      </c>
      <c r="R122" s="22">
        <f t="shared" si="36"/>
        <v>1.3424409570463016E-7</v>
      </c>
      <c r="S122" s="22">
        <v>1</v>
      </c>
      <c r="T122" s="22">
        <f t="shared" si="27"/>
        <v>1.3424409570463016E-7</v>
      </c>
    </row>
    <row r="123" spans="1:20">
      <c r="A123" s="23" t="s">
        <v>284</v>
      </c>
      <c r="B123" s="12" t="s">
        <v>52</v>
      </c>
      <c r="C123" s="157">
        <v>52041.546999999999</v>
      </c>
      <c r="D123" s="157" t="s">
        <v>202</v>
      </c>
      <c r="E123" s="89">
        <f t="shared" si="32"/>
        <v>12175.433893989131</v>
      </c>
      <c r="F123" s="22">
        <f t="shared" si="33"/>
        <v>12175.5</v>
      </c>
      <c r="G123" s="22">
        <f t="shared" si="30"/>
        <v>-2.3676000004343223E-2</v>
      </c>
      <c r="H123" s="22"/>
      <c r="I123" s="22"/>
      <c r="J123" s="22"/>
      <c r="K123" s="22"/>
      <c r="L123" s="22">
        <f t="shared" si="31"/>
        <v>-2.3676000004343223E-2</v>
      </c>
      <c r="M123" s="22"/>
      <c r="N123" s="22"/>
      <c r="O123" s="22">
        <f t="shared" ca="1" si="29"/>
        <v>-2.5796548386080361E-3</v>
      </c>
      <c r="P123" s="24">
        <f t="shared" si="34"/>
        <v>-2.5160271683418757E-2</v>
      </c>
      <c r="Q123" s="25">
        <f t="shared" si="35"/>
        <v>37023.046999999999</v>
      </c>
      <c r="R123" s="22">
        <f t="shared" si="36"/>
        <v>2.2030624173057057E-6</v>
      </c>
      <c r="S123" s="22">
        <v>1</v>
      </c>
      <c r="T123" s="22">
        <f t="shared" ref="T123:T149" si="37">S123*R123</f>
        <v>2.2030624173057057E-6</v>
      </c>
    </row>
    <row r="124" spans="1:20">
      <c r="A124" s="23" t="s">
        <v>422</v>
      </c>
      <c r="B124" s="12" t="s">
        <v>46</v>
      </c>
      <c r="C124" s="157">
        <v>54673.441200000001</v>
      </c>
      <c r="D124" s="157" t="s">
        <v>202</v>
      </c>
      <c r="E124" s="89">
        <f t="shared" si="32"/>
        <v>19523.973620138928</v>
      </c>
      <c r="F124" s="22">
        <f t="shared" si="33"/>
        <v>19524</v>
      </c>
      <c r="G124" s="22">
        <f t="shared" si="30"/>
        <v>-9.4480000043404289E-3</v>
      </c>
      <c r="H124" s="22"/>
      <c r="I124" s="22"/>
      <c r="J124" s="22"/>
      <c r="K124" s="22"/>
      <c r="L124" s="22">
        <f t="shared" si="31"/>
        <v>-9.4480000043404289E-3</v>
      </c>
      <c r="M124" s="22"/>
      <c r="N124" s="22"/>
      <c r="O124" s="22">
        <f t="shared" ca="1" si="29"/>
        <v>2.2225758581614942E-3</v>
      </c>
      <c r="P124" s="24">
        <f t="shared" si="34"/>
        <v>-1.0498679335732827E-2</v>
      </c>
      <c r="Q124" s="25">
        <f t="shared" si="35"/>
        <v>39654.941200000001</v>
      </c>
      <c r="R124" s="22">
        <f t="shared" si="36"/>
        <v>1.1039270574151774E-6</v>
      </c>
      <c r="S124" s="22">
        <v>1</v>
      </c>
      <c r="T124" s="22">
        <f t="shared" si="37"/>
        <v>1.1039270574151774E-6</v>
      </c>
    </row>
    <row r="125" spans="1:20">
      <c r="A125" s="23" t="s">
        <v>455</v>
      </c>
      <c r="B125" s="12" t="s">
        <v>46</v>
      </c>
      <c r="C125" s="157">
        <v>54947.428899999999</v>
      </c>
      <c r="D125" s="157" t="s">
        <v>202</v>
      </c>
      <c r="E125" s="89">
        <f t="shared" si="32"/>
        <v>20288.97758493599</v>
      </c>
      <c r="F125" s="22">
        <f t="shared" si="33"/>
        <v>20289</v>
      </c>
      <c r="G125" s="22">
        <f t="shared" si="30"/>
        <v>-8.0280000038328581E-3</v>
      </c>
      <c r="H125" s="22"/>
      <c r="I125" s="22"/>
      <c r="J125" s="22"/>
      <c r="K125" s="22"/>
      <c r="L125" s="22">
        <f t="shared" si="31"/>
        <v>-8.0280000038328581E-3</v>
      </c>
      <c r="M125" s="22"/>
      <c r="N125" s="22"/>
      <c r="O125" s="22">
        <f t="shared" ca="1" si="29"/>
        <v>2.7225018951797537E-3</v>
      </c>
      <c r="P125" s="24">
        <f t="shared" si="34"/>
        <v>-7.3475733685231803E-3</v>
      </c>
      <c r="Q125" s="25">
        <f t="shared" si="35"/>
        <v>39928.928899999999</v>
      </c>
      <c r="R125" s="22">
        <f t="shared" si="36"/>
        <v>4.6298040603884919E-7</v>
      </c>
      <c r="S125" s="22">
        <v>1</v>
      </c>
      <c r="T125" s="22">
        <f t="shared" si="37"/>
        <v>4.6298040603884919E-7</v>
      </c>
    </row>
    <row r="126" spans="1:20">
      <c r="A126" s="23" t="s">
        <v>455</v>
      </c>
      <c r="B126" s="12" t="s">
        <v>46</v>
      </c>
      <c r="C126" s="157">
        <v>54947.432399999998</v>
      </c>
      <c r="D126" s="157" t="s">
        <v>202</v>
      </c>
      <c r="E126" s="89">
        <f t="shared" si="32"/>
        <v>20288.987357323131</v>
      </c>
      <c r="F126" s="22">
        <f t="shared" si="33"/>
        <v>20289</v>
      </c>
      <c r="G126" s="22">
        <f t="shared" si="30"/>
        <v>-4.5280000049388036E-3</v>
      </c>
      <c r="H126" s="22"/>
      <c r="I126" s="22"/>
      <c r="J126" s="22"/>
      <c r="K126" s="22"/>
      <c r="L126" s="22">
        <f t="shared" si="31"/>
        <v>-4.5280000049388036E-3</v>
      </c>
      <c r="M126" s="22"/>
      <c r="N126" s="22"/>
      <c r="O126" s="22">
        <f t="shared" ca="1" si="29"/>
        <v>2.7225018951797537E-3</v>
      </c>
      <c r="P126" s="24">
        <f t="shared" si="34"/>
        <v>-7.3475733685231803E-3</v>
      </c>
      <c r="Q126" s="25">
        <f t="shared" si="35"/>
        <v>39928.932399999998</v>
      </c>
      <c r="R126" s="22">
        <f t="shared" si="36"/>
        <v>7.949993952634516E-6</v>
      </c>
      <c r="S126" s="22">
        <v>1</v>
      </c>
      <c r="T126" s="22">
        <f t="shared" si="37"/>
        <v>7.949993952634516E-6</v>
      </c>
    </row>
    <row r="127" spans="1:20">
      <c r="A127" s="23" t="s">
        <v>468</v>
      </c>
      <c r="B127" s="12" t="s">
        <v>46</v>
      </c>
      <c r="C127" s="157">
        <v>55049.4928</v>
      </c>
      <c r="D127" s="157" t="s">
        <v>202</v>
      </c>
      <c r="E127" s="89">
        <f t="shared" si="32"/>
        <v>20573.951283254028</v>
      </c>
      <c r="F127" s="22">
        <f t="shared" si="33"/>
        <v>20574</v>
      </c>
      <c r="G127" s="22">
        <f t="shared" si="30"/>
        <v>-1.7448000005970243E-2</v>
      </c>
      <c r="H127" s="22"/>
      <c r="I127" s="22"/>
      <c r="J127" s="22"/>
      <c r="K127" s="22"/>
      <c r="L127" s="22">
        <f t="shared" si="31"/>
        <v>-1.7448000005970243E-2</v>
      </c>
      <c r="M127" s="22"/>
      <c r="N127" s="22"/>
      <c r="O127" s="22">
        <f t="shared" ca="1" si="29"/>
        <v>2.9087488501473423E-3</v>
      </c>
      <c r="P127" s="24">
        <f t="shared" si="34"/>
        <v>-6.095295773693124E-3</v>
      </c>
      <c r="Q127" s="25">
        <f t="shared" si="35"/>
        <v>40030.9928</v>
      </c>
      <c r="R127" s="22">
        <f t="shared" si="36"/>
        <v>1.2888389338556281E-4</v>
      </c>
      <c r="S127" s="22">
        <v>1</v>
      </c>
      <c r="T127" s="22">
        <f t="shared" si="37"/>
        <v>1.2888389338556281E-4</v>
      </c>
    </row>
    <row r="128" spans="1:20">
      <c r="A128" s="23" t="s">
        <v>477</v>
      </c>
      <c r="B128" s="12" t="s">
        <v>46</v>
      </c>
      <c r="C128" s="157">
        <v>55279.44</v>
      </c>
      <c r="D128" s="157" t="s">
        <v>202</v>
      </c>
      <c r="E128" s="89">
        <f t="shared" si="32"/>
        <v>21215.989300632129</v>
      </c>
      <c r="F128" s="22">
        <f t="shared" si="33"/>
        <v>21216</v>
      </c>
      <c r="G128" s="22">
        <f t="shared" si="30"/>
        <v>-3.8320000021485612E-3</v>
      </c>
      <c r="H128" s="22"/>
      <c r="I128" s="22"/>
      <c r="J128" s="22"/>
      <c r="K128" s="22"/>
      <c r="L128" s="22">
        <f t="shared" si="31"/>
        <v>-3.8320000021485612E-3</v>
      </c>
      <c r="M128" s="22"/>
      <c r="N128" s="22"/>
      <c r="O128" s="22">
        <f t="shared" ref="O128:O149" ca="1" si="38">C$11+C$12*F128</f>
        <v>3.3282946223901176E-3</v>
      </c>
      <c r="P128" s="24">
        <f t="shared" si="34"/>
        <v>-3.1185845403465945E-3</v>
      </c>
      <c r="Q128" s="25">
        <f t="shared" si="35"/>
        <v>40260.94</v>
      </c>
      <c r="R128" s="22">
        <f t="shared" si="36"/>
        <v>5.0896162113811341E-7</v>
      </c>
      <c r="S128" s="22">
        <v>1</v>
      </c>
      <c r="T128" s="22">
        <f t="shared" si="37"/>
        <v>5.0896162113811341E-7</v>
      </c>
    </row>
    <row r="129" spans="1:20">
      <c r="A129" s="23" t="s">
        <v>477</v>
      </c>
      <c r="B129" s="12" t="s">
        <v>52</v>
      </c>
      <c r="C129" s="157">
        <v>55306.483899999999</v>
      </c>
      <c r="D129" s="157" t="s">
        <v>202</v>
      </c>
      <c r="E129" s="89">
        <f t="shared" si="32"/>
        <v>21291.498860818858</v>
      </c>
      <c r="F129" s="22">
        <f t="shared" si="33"/>
        <v>21291.5</v>
      </c>
      <c r="G129" s="22">
        <f t="shared" si="30"/>
        <v>-4.0800000715535134E-4</v>
      </c>
      <c r="H129" s="22"/>
      <c r="I129" s="22"/>
      <c r="J129" s="22"/>
      <c r="K129" s="22"/>
      <c r="L129" s="22">
        <f t="shared" si="31"/>
        <v>-4.0800000715535134E-4</v>
      </c>
      <c r="M129" s="22"/>
      <c r="N129" s="22"/>
      <c r="O129" s="22">
        <f t="shared" ca="1" si="38"/>
        <v>3.377633728004337E-3</v>
      </c>
      <c r="P129" s="24">
        <f t="shared" si="34"/>
        <v>-2.7543389133349722E-3</v>
      </c>
      <c r="Q129" s="25">
        <f t="shared" si="35"/>
        <v>40287.983899999999</v>
      </c>
      <c r="R129" s="22">
        <f t="shared" si="36"/>
        <v>5.5053062626521795E-6</v>
      </c>
      <c r="S129" s="22">
        <v>1</v>
      </c>
      <c r="T129" s="22">
        <f t="shared" si="37"/>
        <v>5.5053062626521795E-6</v>
      </c>
    </row>
    <row r="130" spans="1:20">
      <c r="A130" s="23" t="s">
        <v>477</v>
      </c>
      <c r="B130" s="12" t="s">
        <v>52</v>
      </c>
      <c r="C130" s="157">
        <v>55306.484799999998</v>
      </c>
      <c r="D130" s="157" t="s">
        <v>199</v>
      </c>
      <c r="E130" s="89">
        <f t="shared" si="32"/>
        <v>21291.501373718405</v>
      </c>
      <c r="F130" s="22">
        <f t="shared" si="33"/>
        <v>21291.5</v>
      </c>
      <c r="G130" s="22">
        <f t="shared" si="30"/>
        <v>4.9199999193660915E-4</v>
      </c>
      <c r="H130" s="22"/>
      <c r="I130" s="22"/>
      <c r="J130" s="22"/>
      <c r="K130" s="22"/>
      <c r="L130" s="22">
        <f t="shared" si="31"/>
        <v>4.9199999193660915E-4</v>
      </c>
      <c r="M130" s="22"/>
      <c r="N130" s="22"/>
      <c r="O130" s="22">
        <f t="shared" ca="1" si="38"/>
        <v>3.377633728004337E-3</v>
      </c>
      <c r="P130" s="24">
        <f t="shared" si="34"/>
        <v>-2.7543389133349722E-3</v>
      </c>
      <c r="Q130" s="25">
        <f t="shared" si="35"/>
        <v>40287.984799999998</v>
      </c>
      <c r="R130" s="22">
        <f t="shared" si="36"/>
        <v>1.0538716287879888E-5</v>
      </c>
      <c r="S130" s="22">
        <v>1</v>
      </c>
      <c r="T130" s="22">
        <f t="shared" si="37"/>
        <v>1.0538716287879888E-5</v>
      </c>
    </row>
    <row r="131" spans="1:20">
      <c r="A131" s="23" t="s">
        <v>499</v>
      </c>
      <c r="B131" s="12" t="s">
        <v>46</v>
      </c>
      <c r="C131" s="157">
        <v>55655.504699999998</v>
      </c>
      <c r="D131" s="157" t="s">
        <v>202</v>
      </c>
      <c r="E131" s="89">
        <f t="shared" si="32"/>
        <v>22266.003540396239</v>
      </c>
      <c r="F131" s="22">
        <f t="shared" si="33"/>
        <v>22266</v>
      </c>
      <c r="G131" s="22">
        <f t="shared" si="30"/>
        <v>1.2679999927058816E-3</v>
      </c>
      <c r="H131" s="22"/>
      <c r="I131" s="22"/>
      <c r="J131" s="22"/>
      <c r="K131" s="22"/>
      <c r="L131" s="22">
        <f t="shared" si="31"/>
        <v>1.2679999927058816E-3</v>
      </c>
      <c r="M131" s="22"/>
      <c r="N131" s="22"/>
      <c r="O131" s="22">
        <f t="shared" ca="1" si="38"/>
        <v>4.0144676143759658E-3</v>
      </c>
      <c r="P131" s="24">
        <f t="shared" si="34"/>
        <v>2.2149378010836163E-3</v>
      </c>
      <c r="Q131" s="25">
        <f t="shared" si="35"/>
        <v>40637.004699999998</v>
      </c>
      <c r="R131" s="22">
        <f t="shared" si="36"/>
        <v>8.9669121293522731E-7</v>
      </c>
      <c r="S131" s="22">
        <v>1</v>
      </c>
      <c r="T131" s="22">
        <f t="shared" si="37"/>
        <v>8.9669121293522731E-7</v>
      </c>
    </row>
    <row r="132" spans="1:20">
      <c r="A132" s="23" t="s">
        <v>530</v>
      </c>
      <c r="B132" s="12" t="s">
        <v>52</v>
      </c>
      <c r="C132" s="157">
        <v>56023.872000000003</v>
      </c>
      <c r="D132" s="157" t="s">
        <v>202</v>
      </c>
      <c r="E132" s="89">
        <f t="shared" si="32"/>
        <v>23294.525787933613</v>
      </c>
      <c r="F132" s="22">
        <f t="shared" si="33"/>
        <v>23294.5</v>
      </c>
      <c r="G132" s="22">
        <f t="shared" si="30"/>
        <v>9.2359999980544671E-3</v>
      </c>
      <c r="H132" s="22"/>
      <c r="I132" s="22"/>
      <c r="J132" s="22"/>
      <c r="K132" s="22"/>
      <c r="L132" s="22">
        <f t="shared" si="31"/>
        <v>9.2359999980544671E-3</v>
      </c>
      <c r="M132" s="22"/>
      <c r="N132" s="22"/>
      <c r="O132" s="22">
        <f t="shared" ca="1" si="38"/>
        <v>4.6865903974782942E-3</v>
      </c>
      <c r="P132" s="24">
        <f t="shared" si="34"/>
        <v>7.9988560011481358E-3</v>
      </c>
      <c r="Q132" s="25">
        <f t="shared" si="35"/>
        <v>41005.372000000003</v>
      </c>
      <c r="R132" s="22">
        <f t="shared" si="36"/>
        <v>1.5305252690813728E-6</v>
      </c>
      <c r="S132" s="22">
        <v>1</v>
      </c>
      <c r="T132" s="22">
        <f t="shared" si="37"/>
        <v>1.5305252690813728E-6</v>
      </c>
    </row>
    <row r="133" spans="1:20">
      <c r="A133" s="23" t="s">
        <v>499</v>
      </c>
      <c r="B133" s="12" t="s">
        <v>46</v>
      </c>
      <c r="C133" s="157">
        <v>56177.339599999999</v>
      </c>
      <c r="D133" s="157" t="s">
        <v>202</v>
      </c>
      <c r="E133" s="89">
        <f t="shared" si="32"/>
        <v>23723.024302530757</v>
      </c>
      <c r="F133" s="22">
        <f t="shared" si="33"/>
        <v>23723</v>
      </c>
      <c r="G133" s="22">
        <f t="shared" si="30"/>
        <v>8.7039999998523854E-3</v>
      </c>
      <c r="H133" s="22"/>
      <c r="I133" s="22"/>
      <c r="J133" s="22"/>
      <c r="K133" s="22"/>
      <c r="L133" s="22">
        <f t="shared" si="31"/>
        <v>8.7039999998523854E-3</v>
      </c>
      <c r="M133" s="22"/>
      <c r="N133" s="22"/>
      <c r="O133" s="22">
        <f t="shared" ca="1" si="38"/>
        <v>4.9666143280172811E-3</v>
      </c>
      <c r="P133" s="24">
        <f t="shared" si="34"/>
        <v>1.0572020118851916E-2</v>
      </c>
      <c r="Q133" s="25">
        <f t="shared" si="35"/>
        <v>41158.839599999999</v>
      </c>
      <c r="R133" s="22">
        <f t="shared" si="36"/>
        <v>3.4894991649870201E-6</v>
      </c>
      <c r="S133" s="22">
        <v>1</v>
      </c>
      <c r="T133" s="22">
        <f t="shared" si="37"/>
        <v>3.4894991649870201E-6</v>
      </c>
    </row>
    <row r="134" spans="1:20">
      <c r="A134" s="158" t="s">
        <v>590</v>
      </c>
      <c r="B134" s="111" t="s">
        <v>52</v>
      </c>
      <c r="C134" s="112">
        <v>54204.434000000001</v>
      </c>
      <c r="D134" s="112"/>
      <c r="E134" s="89">
        <f t="shared" si="32"/>
        <v>18214.453639795385</v>
      </c>
      <c r="F134" s="22">
        <f t="shared" si="33"/>
        <v>18214.5</v>
      </c>
      <c r="G134" s="22">
        <f t="shared" si="30"/>
        <v>-1.6604000004008412E-2</v>
      </c>
      <c r="H134" s="22"/>
      <c r="I134" s="22"/>
      <c r="J134" s="22"/>
      <c r="K134" s="22"/>
      <c r="L134" s="22">
        <f t="shared" si="31"/>
        <v>-1.6604000004008412E-2</v>
      </c>
      <c r="M134" s="22"/>
      <c r="N134" s="22"/>
      <c r="O134" s="22">
        <f t="shared" ca="1" si="38"/>
        <v>1.3668201124419996E-3</v>
      </c>
      <c r="P134" s="24">
        <f t="shared" si="34"/>
        <v>-1.5181504525038053E-2</v>
      </c>
      <c r="Q134" s="25">
        <f t="shared" si="35"/>
        <v>39185.934000000001</v>
      </c>
      <c r="R134" s="22">
        <f t="shared" si="36"/>
        <v>2.0234933876911116E-6</v>
      </c>
      <c r="S134" s="22">
        <v>1</v>
      </c>
      <c r="T134" s="22">
        <f t="shared" si="37"/>
        <v>2.0234933876911116E-6</v>
      </c>
    </row>
    <row r="135" spans="1:20">
      <c r="A135" s="158" t="s">
        <v>590</v>
      </c>
      <c r="B135" s="111" t="s">
        <v>46</v>
      </c>
      <c r="C135" s="112">
        <v>54204.612000000001</v>
      </c>
      <c r="D135" s="112"/>
      <c r="E135" s="89">
        <f t="shared" si="32"/>
        <v>18214.950635484369</v>
      </c>
      <c r="F135" s="22">
        <f t="shared" si="33"/>
        <v>18215</v>
      </c>
      <c r="G135" s="22">
        <f t="shared" si="30"/>
        <v>-1.7680000004475005E-2</v>
      </c>
      <c r="H135" s="22"/>
      <c r="I135" s="22"/>
      <c r="J135" s="22"/>
      <c r="K135" s="22"/>
      <c r="L135" s="22">
        <f t="shared" si="31"/>
        <v>-1.7680000004475005E-2</v>
      </c>
      <c r="M135" s="22"/>
      <c r="N135" s="22"/>
      <c r="O135" s="22">
        <f t="shared" ca="1" si="38"/>
        <v>1.3671468614858025E-3</v>
      </c>
      <c r="P135" s="24">
        <f t="shared" si="34"/>
        <v>-1.517988783643881E-2</v>
      </c>
      <c r="Q135" s="25">
        <f t="shared" si="35"/>
        <v>39186.112000000001</v>
      </c>
      <c r="R135" s="22">
        <f t="shared" si="36"/>
        <v>6.2505608527626428E-6</v>
      </c>
      <c r="S135" s="22">
        <v>1</v>
      </c>
      <c r="T135" s="22">
        <f t="shared" si="37"/>
        <v>6.2505608527626428E-6</v>
      </c>
    </row>
    <row r="136" spans="1:20">
      <c r="A136" s="158" t="s">
        <v>562</v>
      </c>
      <c r="B136" s="111" t="s">
        <v>46</v>
      </c>
      <c r="C136" s="112">
        <v>54217.508000000002</v>
      </c>
      <c r="D136" s="112"/>
      <c r="E136" s="89">
        <f t="shared" si="32"/>
        <v>18250.957693939996</v>
      </c>
      <c r="F136" s="22">
        <f t="shared" si="33"/>
        <v>18251</v>
      </c>
      <c r="G136" s="22">
        <f t="shared" si="30"/>
        <v>-1.5151999999943655E-2</v>
      </c>
      <c r="H136" s="22"/>
      <c r="I136" s="22"/>
      <c r="J136" s="22"/>
      <c r="K136" s="22"/>
      <c r="L136" s="22">
        <f t="shared" si="31"/>
        <v>-1.5151999999943655E-2</v>
      </c>
      <c r="M136" s="22"/>
      <c r="N136" s="22"/>
      <c r="O136" s="22">
        <f t="shared" ca="1" si="38"/>
        <v>1.3906727926396023E-3</v>
      </c>
      <c r="P136" s="24">
        <f t="shared" si="34"/>
        <v>-1.506314228499811E-2</v>
      </c>
      <c r="Q136" s="25">
        <f t="shared" si="35"/>
        <v>39199.008000000002</v>
      </c>
      <c r="R136" s="22">
        <f t="shared" si="36"/>
        <v>7.8956935053437223E-9</v>
      </c>
      <c r="S136" s="22">
        <v>1</v>
      </c>
      <c r="T136" s="22">
        <f t="shared" si="37"/>
        <v>7.8956935053437223E-9</v>
      </c>
    </row>
    <row r="137" spans="1:20">
      <c r="A137" s="158" t="s">
        <v>562</v>
      </c>
      <c r="B137" s="111" t="s">
        <v>52</v>
      </c>
      <c r="C137" s="112">
        <v>54223.419000000002</v>
      </c>
      <c r="D137" s="112"/>
      <c r="E137" s="89">
        <f t="shared" si="32"/>
        <v>18267.461859769031</v>
      </c>
      <c r="F137" s="22">
        <f t="shared" si="33"/>
        <v>18267.5</v>
      </c>
      <c r="G137" s="22">
        <f t="shared" si="30"/>
        <v>-1.366000000416534E-2</v>
      </c>
      <c r="H137" s="22"/>
      <c r="I137" s="22"/>
      <c r="J137" s="22"/>
      <c r="K137" s="22"/>
      <c r="L137" s="22">
        <f t="shared" si="31"/>
        <v>-1.366000000416534E-2</v>
      </c>
      <c r="M137" s="22"/>
      <c r="N137" s="22"/>
      <c r="O137" s="22">
        <f t="shared" ca="1" si="38"/>
        <v>1.4014555110850955E-3</v>
      </c>
      <c r="P137" s="24">
        <f t="shared" si="34"/>
        <v>-1.5009407144697423E-2</v>
      </c>
      <c r="Q137" s="25">
        <f t="shared" si="35"/>
        <v>39204.919000000002</v>
      </c>
      <c r="R137" s="22">
        <f t="shared" si="36"/>
        <v>1.8208996309189724E-6</v>
      </c>
      <c r="S137" s="22">
        <v>1</v>
      </c>
      <c r="T137" s="22">
        <f t="shared" si="37"/>
        <v>1.8208996309189724E-6</v>
      </c>
    </row>
    <row r="138" spans="1:20">
      <c r="A138" s="158" t="s">
        <v>626</v>
      </c>
      <c r="B138" s="111" t="s">
        <v>52</v>
      </c>
      <c r="C138" s="112">
        <v>55602.679199999999</v>
      </c>
      <c r="D138" s="112" t="s">
        <v>111</v>
      </c>
      <c r="E138" s="89">
        <f t="shared" si="32"/>
        <v>22118.508901248617</v>
      </c>
      <c r="F138" s="22">
        <f t="shared" si="33"/>
        <v>22118.5</v>
      </c>
      <c r="G138" s="22">
        <f t="shared" si="30"/>
        <v>3.1879999951343052E-3</v>
      </c>
      <c r="H138" s="22"/>
      <c r="I138" s="22"/>
      <c r="J138" s="22"/>
      <c r="K138" s="22"/>
      <c r="L138" s="22">
        <f t="shared" si="31"/>
        <v>3.1879999951343052E-3</v>
      </c>
      <c r="M138" s="22"/>
      <c r="N138" s="22"/>
      <c r="O138" s="22">
        <f t="shared" ca="1" si="38"/>
        <v>3.9180766464541432E-3</v>
      </c>
      <c r="P138" s="24">
        <f t="shared" si="34"/>
        <v>1.4308577456010607E-3</v>
      </c>
      <c r="Q138" s="25">
        <f t="shared" si="35"/>
        <v>40584.179199999999</v>
      </c>
      <c r="R138" s="22">
        <f t="shared" si="36"/>
        <v>3.0875488850947507E-6</v>
      </c>
      <c r="S138" s="22">
        <v>1</v>
      </c>
      <c r="T138" s="22">
        <f t="shared" si="37"/>
        <v>3.0875488850947507E-6</v>
      </c>
    </row>
    <row r="139" spans="1:20">
      <c r="A139" s="158" t="s">
        <v>626</v>
      </c>
      <c r="B139" s="111" t="s">
        <v>46</v>
      </c>
      <c r="C139" s="112">
        <v>55618.614300000001</v>
      </c>
      <c r="D139" s="112" t="s">
        <v>111</v>
      </c>
      <c r="E139" s="89">
        <f t="shared" si="32"/>
        <v>22163.001463065953</v>
      </c>
      <c r="F139" s="22">
        <f t="shared" si="33"/>
        <v>22163</v>
      </c>
      <c r="G139" s="22">
        <f t="shared" si="30"/>
        <v>5.2399999549379572E-4</v>
      </c>
      <c r="H139" s="22"/>
      <c r="I139" s="22"/>
      <c r="J139" s="22"/>
      <c r="K139" s="22"/>
      <c r="L139" s="22">
        <f t="shared" si="31"/>
        <v>5.2399999549379572E-4</v>
      </c>
      <c r="M139" s="22"/>
      <c r="N139" s="22"/>
      <c r="O139" s="22">
        <f t="shared" ca="1" si="38"/>
        <v>3.947157311352591E-3</v>
      </c>
      <c r="P139" s="24">
        <f t="shared" si="34"/>
        <v>1.6662108659742103E-3</v>
      </c>
      <c r="Q139" s="25">
        <f t="shared" si="35"/>
        <v>40600.114300000001</v>
      </c>
      <c r="R139" s="22">
        <f t="shared" si="36"/>
        <v>1.3046456726436265E-6</v>
      </c>
      <c r="S139" s="22">
        <v>1</v>
      </c>
      <c r="T139" s="22">
        <f t="shared" si="37"/>
        <v>1.3046456726436265E-6</v>
      </c>
    </row>
    <row r="140" spans="1:20">
      <c r="A140" s="158" t="s">
        <v>628</v>
      </c>
      <c r="B140" s="111" t="s">
        <v>46</v>
      </c>
      <c r="C140" s="112">
        <v>55687.381699999998</v>
      </c>
      <c r="D140" s="112" t="s">
        <v>131</v>
      </c>
      <c r="E140" s="89">
        <f t="shared" si="32"/>
        <v>22355.007650383061</v>
      </c>
      <c r="F140" s="22">
        <f t="shared" si="33"/>
        <v>22355</v>
      </c>
      <c r="G140" s="22">
        <f t="shared" ref="G140:G149" si="39">+C140-(C$7+F140*C$8)</f>
        <v>2.7399999962653965E-3</v>
      </c>
      <c r="H140" s="22"/>
      <c r="I140" s="22"/>
      <c r="J140" s="22"/>
      <c r="K140" s="22"/>
      <c r="L140" s="22">
        <f t="shared" si="31"/>
        <v>2.7399999962653965E-3</v>
      </c>
      <c r="M140" s="22"/>
      <c r="N140" s="22"/>
      <c r="O140" s="22">
        <f t="shared" ca="1" si="38"/>
        <v>4.0726289441728614E-3</v>
      </c>
      <c r="P140" s="24">
        <f t="shared" si="34"/>
        <v>2.6935537030615964E-3</v>
      </c>
      <c r="Q140" s="25">
        <f t="shared" si="35"/>
        <v>40668.881699999998</v>
      </c>
      <c r="R140" s="22">
        <f t="shared" si="36"/>
        <v>2.1572581523733688E-9</v>
      </c>
      <c r="S140" s="22">
        <v>1</v>
      </c>
      <c r="T140" s="22">
        <f t="shared" si="37"/>
        <v>2.1572581523733688E-9</v>
      </c>
    </row>
    <row r="141" spans="1:20">
      <c r="A141" s="158" t="s">
        <v>628</v>
      </c>
      <c r="B141" s="111" t="s">
        <v>46</v>
      </c>
      <c r="C141" s="112">
        <v>55687.381999999998</v>
      </c>
      <c r="D141" s="112" t="s">
        <v>46</v>
      </c>
      <c r="E141" s="89">
        <f t="shared" si="32"/>
        <v>22355.008488016243</v>
      </c>
      <c r="F141" s="22">
        <f t="shared" si="33"/>
        <v>22355</v>
      </c>
      <c r="G141" s="22">
        <f t="shared" si="39"/>
        <v>3.0399999959627166E-3</v>
      </c>
      <c r="H141" s="22"/>
      <c r="I141" s="22"/>
      <c r="J141" s="22"/>
      <c r="K141" s="22"/>
      <c r="L141" s="22">
        <f t="shared" si="31"/>
        <v>3.0399999959627166E-3</v>
      </c>
      <c r="M141" s="22"/>
      <c r="N141" s="22"/>
      <c r="O141" s="22">
        <f t="shared" ca="1" si="38"/>
        <v>4.0726289441728614E-3</v>
      </c>
      <c r="P141" s="24">
        <f t="shared" si="34"/>
        <v>2.6935537030615964E-3</v>
      </c>
      <c r="Q141" s="25">
        <f t="shared" si="35"/>
        <v>40668.881999999998</v>
      </c>
      <c r="R141" s="22">
        <f t="shared" si="36"/>
        <v>1.2002503386492883E-7</v>
      </c>
      <c r="S141" s="22">
        <v>1</v>
      </c>
      <c r="T141" s="22">
        <f t="shared" si="37"/>
        <v>1.2002503386492883E-7</v>
      </c>
    </row>
    <row r="142" spans="1:20">
      <c r="A142" s="158" t="s">
        <v>628</v>
      </c>
      <c r="B142" s="111" t="s">
        <v>46</v>
      </c>
      <c r="C142" s="112">
        <v>55687.382599999997</v>
      </c>
      <c r="D142" s="112" t="s">
        <v>111</v>
      </c>
      <c r="E142" s="89">
        <f t="shared" si="32"/>
        <v>22355.010163282612</v>
      </c>
      <c r="F142" s="22">
        <f t="shared" si="33"/>
        <v>22355</v>
      </c>
      <c r="G142" s="22">
        <f t="shared" si="39"/>
        <v>3.639999995357357E-3</v>
      </c>
      <c r="H142" s="22"/>
      <c r="I142" s="22"/>
      <c r="J142" s="22"/>
      <c r="K142" s="22"/>
      <c r="L142" s="22">
        <f t="shared" si="31"/>
        <v>3.639999995357357E-3</v>
      </c>
      <c r="M142" s="22"/>
      <c r="N142" s="22"/>
      <c r="O142" s="22">
        <f t="shared" ca="1" si="38"/>
        <v>4.0726289441728614E-3</v>
      </c>
      <c r="P142" s="24">
        <f t="shared" si="34"/>
        <v>2.6935537030615964E-3</v>
      </c>
      <c r="Q142" s="25">
        <f t="shared" si="35"/>
        <v>40668.882599999997</v>
      </c>
      <c r="R142" s="22">
        <f t="shared" si="36"/>
        <v>8.9576058420039235E-7</v>
      </c>
      <c r="S142" s="22">
        <v>1</v>
      </c>
      <c r="T142" s="22">
        <f t="shared" si="37"/>
        <v>8.9576058420039235E-7</v>
      </c>
    </row>
    <row r="143" spans="1:20">
      <c r="A143" s="158" t="s">
        <v>626</v>
      </c>
      <c r="B143" s="111" t="s">
        <v>46</v>
      </c>
      <c r="C143" s="112">
        <v>55984.652300000002</v>
      </c>
      <c r="D143" s="112" t="s">
        <v>111</v>
      </c>
      <c r="E143" s="89">
        <f t="shared" si="32"/>
        <v>23185.020047354188</v>
      </c>
      <c r="F143" s="22">
        <f t="shared" si="33"/>
        <v>23185</v>
      </c>
      <c r="G143" s="22">
        <f t="shared" si="39"/>
        <v>7.180000000516884E-3</v>
      </c>
      <c r="H143" s="22"/>
      <c r="I143" s="22"/>
      <c r="J143" s="22"/>
      <c r="K143" s="22"/>
      <c r="L143" s="22">
        <f t="shared" si="31"/>
        <v>7.180000000516884E-3</v>
      </c>
      <c r="M143" s="22"/>
      <c r="N143" s="22"/>
      <c r="O143" s="22">
        <f t="shared" ca="1" si="38"/>
        <v>4.6150323568854845E-3</v>
      </c>
      <c r="P143" s="24">
        <f t="shared" si="34"/>
        <v>7.3567244014320354E-3</v>
      </c>
      <c r="Q143" s="25">
        <f t="shared" si="35"/>
        <v>40966.152300000002</v>
      </c>
      <c r="R143" s="22">
        <f t="shared" si="36"/>
        <v>3.1231513878819167E-8</v>
      </c>
      <c r="S143" s="22">
        <v>1</v>
      </c>
      <c r="T143" s="22">
        <f t="shared" si="37"/>
        <v>3.1231513878819167E-8</v>
      </c>
    </row>
    <row r="144" spans="1:20">
      <c r="A144" s="158" t="s">
        <v>628</v>
      </c>
      <c r="B144" s="111" t="s">
        <v>46</v>
      </c>
      <c r="C144" s="112">
        <v>56002.561699999998</v>
      </c>
      <c r="D144" s="112" t="s">
        <v>131</v>
      </c>
      <c r="E144" s="89">
        <f t="shared" si="32"/>
        <v>23235.025073153283</v>
      </c>
      <c r="F144" s="22">
        <f t="shared" si="33"/>
        <v>23235</v>
      </c>
      <c r="G144" s="22">
        <f t="shared" si="39"/>
        <v>8.9799999914248474E-3</v>
      </c>
      <c r="H144" s="22"/>
      <c r="I144" s="22"/>
      <c r="J144" s="22"/>
      <c r="K144" s="22"/>
      <c r="L144" s="22">
        <f t="shared" si="31"/>
        <v>8.9799999914248474E-3</v>
      </c>
      <c r="M144" s="22"/>
      <c r="N144" s="22"/>
      <c r="O144" s="22">
        <f t="shared" ca="1" si="38"/>
        <v>4.6477072612657617E-3</v>
      </c>
      <c r="P144" s="24">
        <f t="shared" si="34"/>
        <v>7.6491563970592091E-3</v>
      </c>
      <c r="Q144" s="25">
        <f t="shared" si="35"/>
        <v>40984.061699999998</v>
      </c>
      <c r="R144" s="22">
        <f t="shared" si="36"/>
        <v>1.7711446726640515E-6</v>
      </c>
      <c r="S144" s="22">
        <v>1</v>
      </c>
      <c r="T144" s="22">
        <f t="shared" si="37"/>
        <v>1.7711446726640515E-6</v>
      </c>
    </row>
    <row r="145" spans="1:20">
      <c r="A145" s="158" t="s">
        <v>628</v>
      </c>
      <c r="B145" s="111" t="s">
        <v>46</v>
      </c>
      <c r="C145" s="112">
        <v>56002.562700000002</v>
      </c>
      <c r="D145" s="112" t="s">
        <v>111</v>
      </c>
      <c r="E145" s="89">
        <f t="shared" si="32"/>
        <v>23235.027865263906</v>
      </c>
      <c r="F145" s="22">
        <f t="shared" si="33"/>
        <v>23235</v>
      </c>
      <c r="G145" s="22">
        <f t="shared" si="39"/>
        <v>9.979999995266553E-3</v>
      </c>
      <c r="H145" s="22"/>
      <c r="I145" s="22"/>
      <c r="J145" s="22"/>
      <c r="K145" s="22"/>
      <c r="L145" s="22">
        <f t="shared" si="31"/>
        <v>9.979999995266553E-3</v>
      </c>
      <c r="M145" s="22"/>
      <c r="N145" s="22"/>
      <c r="O145" s="22">
        <f t="shared" ca="1" si="38"/>
        <v>4.6477072612657617E-3</v>
      </c>
      <c r="P145" s="24">
        <f t="shared" si="34"/>
        <v>7.6491563970592091E-3</v>
      </c>
      <c r="Q145" s="25">
        <f t="shared" si="35"/>
        <v>40984.062700000002</v>
      </c>
      <c r="R145" s="22">
        <f t="shared" si="36"/>
        <v>5.4328318793041577E-6</v>
      </c>
      <c r="S145" s="22">
        <v>1</v>
      </c>
      <c r="T145" s="22">
        <f t="shared" si="37"/>
        <v>5.4328318793041577E-6</v>
      </c>
    </row>
    <row r="146" spans="1:20">
      <c r="A146" s="158" t="s">
        <v>626</v>
      </c>
      <c r="B146" s="111" t="s">
        <v>52</v>
      </c>
      <c r="C146" s="112">
        <v>56010.621099999997</v>
      </c>
      <c r="D146" s="112" t="s">
        <v>111</v>
      </c>
      <c r="E146" s="89">
        <f t="shared" si="32"/>
        <v>23257.527809421677</v>
      </c>
      <c r="F146" s="22">
        <f t="shared" si="33"/>
        <v>23257.5</v>
      </c>
      <c r="G146" s="22">
        <f t="shared" si="39"/>
        <v>9.9599999884958379E-3</v>
      </c>
      <c r="H146" s="22"/>
      <c r="I146" s="22"/>
      <c r="J146" s="22"/>
      <c r="K146" s="22"/>
      <c r="L146" s="22">
        <f t="shared" si="31"/>
        <v>9.9599999884958379E-3</v>
      </c>
      <c r="M146" s="22"/>
      <c r="N146" s="22"/>
      <c r="O146" s="22">
        <f t="shared" ca="1" si="38"/>
        <v>4.662410968236887E-3</v>
      </c>
      <c r="P146" s="24">
        <f t="shared" si="34"/>
        <v>7.781177815491036E-3</v>
      </c>
      <c r="Q146" s="25">
        <f t="shared" si="35"/>
        <v>40992.121099999997</v>
      </c>
      <c r="R146" s="22">
        <f t="shared" si="36"/>
        <v>4.7472660615773663E-6</v>
      </c>
      <c r="S146" s="22">
        <v>1</v>
      </c>
      <c r="T146" s="22">
        <f t="shared" si="37"/>
        <v>4.7472660615773663E-6</v>
      </c>
    </row>
    <row r="147" spans="1:20">
      <c r="A147" s="158" t="s">
        <v>626</v>
      </c>
      <c r="B147" s="111" t="s">
        <v>46</v>
      </c>
      <c r="C147" s="112">
        <v>56400.473299999998</v>
      </c>
      <c r="D147" s="112" t="s">
        <v>111</v>
      </c>
      <c r="E147" s="89">
        <f t="shared" si="32"/>
        <v>24346.038274252256</v>
      </c>
      <c r="F147" s="22">
        <f t="shared" si="33"/>
        <v>24346</v>
      </c>
      <c r="G147" s="22">
        <f t="shared" si="39"/>
        <v>1.3707999991311226E-2</v>
      </c>
      <c r="H147" s="22"/>
      <c r="I147" s="22"/>
      <c r="J147" s="22"/>
      <c r="K147" s="22"/>
      <c r="L147" s="22">
        <f t="shared" si="31"/>
        <v>1.3707999991311226E-2</v>
      </c>
      <c r="M147" s="22"/>
      <c r="N147" s="22"/>
      <c r="O147" s="22">
        <f t="shared" ca="1" si="38"/>
        <v>5.3737436365955491E-3</v>
      </c>
      <c r="P147" s="24">
        <f t="shared" si="34"/>
        <v>1.4484651266246096E-2</v>
      </c>
      <c r="Q147" s="25">
        <f t="shared" si="35"/>
        <v>41381.973299999998</v>
      </c>
      <c r="R147" s="22">
        <f t="shared" si="36"/>
        <v>6.0318720285795867E-7</v>
      </c>
      <c r="S147" s="22">
        <v>1</v>
      </c>
      <c r="T147" s="22">
        <f t="shared" si="37"/>
        <v>6.0318720285795867E-7</v>
      </c>
    </row>
    <row r="148" spans="1:20">
      <c r="A148" s="158" t="s">
        <v>628</v>
      </c>
      <c r="B148" s="111" t="s">
        <v>46</v>
      </c>
      <c r="C148" s="112">
        <v>56457.419300000001</v>
      </c>
      <c r="D148" s="112" t="s">
        <v>28</v>
      </c>
      <c r="E148" s="89">
        <f t="shared" si="32"/>
        <v>24505.037805177682</v>
      </c>
      <c r="F148" s="22">
        <f t="shared" si="33"/>
        <v>24505</v>
      </c>
      <c r="G148" s="22">
        <f t="shared" si="39"/>
        <v>1.3539999999920838E-2</v>
      </c>
      <c r="H148" s="22"/>
      <c r="I148" s="22"/>
      <c r="J148" s="22"/>
      <c r="K148" s="22"/>
      <c r="L148" s="22">
        <f t="shared" si="31"/>
        <v>1.3539999999920838E-2</v>
      </c>
      <c r="M148" s="22"/>
      <c r="N148" s="22"/>
      <c r="O148" s="22">
        <f t="shared" ca="1" si="38"/>
        <v>5.4776498325248366E-3</v>
      </c>
      <c r="P148" s="24">
        <f t="shared" si="34"/>
        <v>1.5515768624931675E-2</v>
      </c>
      <c r="Q148" s="25">
        <f t="shared" si="35"/>
        <v>41438.919300000001</v>
      </c>
      <c r="R148" s="22">
        <f t="shared" si="36"/>
        <v>3.9036616595772152E-6</v>
      </c>
      <c r="S148" s="22">
        <v>1</v>
      </c>
      <c r="T148" s="22">
        <f t="shared" si="37"/>
        <v>3.9036616595772152E-6</v>
      </c>
    </row>
    <row r="149" spans="1:20">
      <c r="A149" s="158" t="s">
        <v>628</v>
      </c>
      <c r="B149" s="111" t="s">
        <v>46</v>
      </c>
      <c r="C149" s="112">
        <v>56457.419699999999</v>
      </c>
      <c r="D149" s="112" t="s">
        <v>131</v>
      </c>
      <c r="E149" s="89">
        <f t="shared" si="32"/>
        <v>24505.038922021919</v>
      </c>
      <c r="F149" s="22">
        <f>ROUND(2*E149,0)/2</f>
        <v>24505</v>
      </c>
      <c r="G149" s="22">
        <f t="shared" si="39"/>
        <v>1.3939999997091945E-2</v>
      </c>
      <c r="H149" s="22"/>
      <c r="I149" s="22"/>
      <c r="J149" s="22"/>
      <c r="K149" s="22"/>
      <c r="L149" s="22">
        <f t="shared" si="31"/>
        <v>1.3939999997091945E-2</v>
      </c>
      <c r="M149" s="22"/>
      <c r="N149" s="22"/>
      <c r="O149" s="22">
        <f t="shared" ca="1" si="38"/>
        <v>5.4776498325248366E-3</v>
      </c>
      <c r="P149" s="24">
        <f t="shared" si="34"/>
        <v>1.5515768624931675E-2</v>
      </c>
      <c r="Q149" s="25">
        <f t="shared" si="35"/>
        <v>41438.919699999999</v>
      </c>
      <c r="R149" s="22">
        <f t="shared" si="36"/>
        <v>2.4830467684839049E-6</v>
      </c>
      <c r="S149" s="22">
        <v>1</v>
      </c>
      <c r="T149" s="22">
        <f t="shared" si="37"/>
        <v>2.4830467684839049E-6</v>
      </c>
    </row>
    <row r="150" spans="1:20">
      <c r="C150" s="20"/>
      <c r="D150" s="20"/>
      <c r="P150" s="13"/>
    </row>
    <row r="151" spans="1:20">
      <c r="C151" s="20"/>
      <c r="D151" s="20"/>
      <c r="P151" s="13"/>
    </row>
    <row r="152" spans="1:20">
      <c r="C152" s="20"/>
      <c r="D152" s="20"/>
      <c r="P152" s="13"/>
    </row>
    <row r="153" spans="1:20">
      <c r="C153" s="20"/>
      <c r="D153" s="20"/>
      <c r="P153" s="13"/>
    </row>
    <row r="154" spans="1:20">
      <c r="C154" s="20"/>
      <c r="D154" s="20"/>
      <c r="P154" s="13"/>
    </row>
    <row r="155" spans="1:20">
      <c r="C155" s="20"/>
      <c r="D155" s="20"/>
      <c r="P155" s="13"/>
    </row>
    <row r="156" spans="1:20">
      <c r="C156" s="20"/>
      <c r="D156" s="20"/>
      <c r="P156" s="13"/>
    </row>
    <row r="157" spans="1:20">
      <c r="C157" s="20"/>
      <c r="D157" s="20"/>
      <c r="P157" s="13"/>
    </row>
    <row r="158" spans="1:20">
      <c r="C158" s="20"/>
      <c r="D158" s="20"/>
      <c r="P158" s="13"/>
    </row>
    <row r="159" spans="1:20">
      <c r="C159" s="20"/>
      <c r="D159" s="20"/>
      <c r="P159" s="13"/>
    </row>
    <row r="160" spans="1:20">
      <c r="C160" s="20"/>
      <c r="D160" s="20"/>
      <c r="P160" s="13"/>
    </row>
    <row r="161" spans="3:16">
      <c r="C161" s="20"/>
      <c r="D161" s="20"/>
      <c r="P161" s="13"/>
    </row>
    <row r="162" spans="3:16">
      <c r="C162" s="20"/>
      <c r="D162" s="20"/>
      <c r="P162" s="13"/>
    </row>
    <row r="163" spans="3:16">
      <c r="C163" s="20"/>
      <c r="D163" s="20"/>
      <c r="P163" s="13"/>
    </row>
    <row r="164" spans="3:16">
      <c r="C164" s="20"/>
      <c r="D164" s="20"/>
      <c r="P164" s="13"/>
    </row>
    <row r="165" spans="3:16">
      <c r="C165" s="20"/>
      <c r="D165" s="20"/>
      <c r="P165" s="13"/>
    </row>
    <row r="166" spans="3:16">
      <c r="C166" s="20"/>
      <c r="D166" s="20"/>
      <c r="P166" s="13"/>
    </row>
    <row r="167" spans="3:16">
      <c r="C167" s="20"/>
      <c r="D167" s="20"/>
      <c r="P167" s="13"/>
    </row>
    <row r="168" spans="3:16">
      <c r="C168" s="20"/>
      <c r="D168" s="20"/>
      <c r="P168" s="13"/>
    </row>
    <row r="169" spans="3:16">
      <c r="C169" s="20"/>
      <c r="D169" s="20"/>
      <c r="P169" s="13"/>
    </row>
    <row r="170" spans="3:16">
      <c r="C170" s="20"/>
      <c r="D170" s="20"/>
      <c r="P170" s="13"/>
    </row>
    <row r="171" spans="3:16">
      <c r="C171" s="20"/>
      <c r="D171" s="20"/>
      <c r="P171" s="13"/>
    </row>
    <row r="172" spans="3:16">
      <c r="C172" s="20"/>
      <c r="D172" s="20"/>
      <c r="P172" s="13"/>
    </row>
    <row r="173" spans="3:16">
      <c r="C173" s="20"/>
      <c r="D173" s="20"/>
      <c r="P173" s="13"/>
    </row>
    <row r="174" spans="3:16">
      <c r="C174" s="20"/>
      <c r="D174" s="20"/>
      <c r="P174" s="13"/>
    </row>
    <row r="175" spans="3:16">
      <c r="C175" s="20"/>
      <c r="D175" s="20"/>
      <c r="P175" s="13"/>
    </row>
    <row r="176" spans="3:16">
      <c r="C176" s="20"/>
      <c r="D176" s="20"/>
      <c r="P176" s="13"/>
    </row>
    <row r="177" spans="3:16">
      <c r="C177" s="20"/>
      <c r="D177" s="20"/>
      <c r="P177" s="13"/>
    </row>
    <row r="178" spans="3:16">
      <c r="C178" s="20"/>
      <c r="D178" s="20"/>
      <c r="P178" s="13"/>
    </row>
    <row r="179" spans="3:16">
      <c r="C179" s="20"/>
      <c r="D179" s="20"/>
      <c r="P179" s="13"/>
    </row>
    <row r="180" spans="3:16">
      <c r="C180" s="20"/>
      <c r="D180" s="20"/>
      <c r="P180" s="13"/>
    </row>
    <row r="181" spans="3:16">
      <c r="C181" s="20"/>
      <c r="D181" s="20"/>
      <c r="P181" s="13"/>
    </row>
    <row r="182" spans="3:16">
      <c r="C182" s="20"/>
      <c r="D182" s="20"/>
      <c r="P182" s="13"/>
    </row>
    <row r="183" spans="3:16">
      <c r="C183" s="20"/>
      <c r="D183" s="20"/>
      <c r="P183" s="13"/>
    </row>
    <row r="184" spans="3:16">
      <c r="C184" s="20"/>
      <c r="D184" s="20"/>
      <c r="P184" s="13"/>
    </row>
    <row r="185" spans="3:16">
      <c r="C185" s="20"/>
      <c r="D185" s="20"/>
      <c r="P185" s="13"/>
    </row>
    <row r="186" spans="3:16">
      <c r="C186" s="20"/>
      <c r="D186" s="20"/>
      <c r="P186" s="13"/>
    </row>
    <row r="187" spans="3:16">
      <c r="C187" s="20"/>
      <c r="D187" s="20"/>
      <c r="P187" s="13"/>
    </row>
    <row r="188" spans="3:16">
      <c r="C188" s="20"/>
      <c r="D188" s="20"/>
      <c r="P188" s="13"/>
    </row>
    <row r="189" spans="3:16">
      <c r="C189" s="20"/>
      <c r="D189" s="20"/>
      <c r="P189" s="13"/>
    </row>
    <row r="190" spans="3:16">
      <c r="C190" s="20"/>
      <c r="D190" s="20"/>
      <c r="P190" s="13"/>
    </row>
    <row r="191" spans="3:16">
      <c r="C191" s="20"/>
      <c r="D191" s="20"/>
      <c r="P191" s="13"/>
    </row>
    <row r="192" spans="3:16">
      <c r="C192" s="20"/>
      <c r="D192" s="20"/>
      <c r="P192" s="13"/>
    </row>
    <row r="193" spans="3:16">
      <c r="C193" s="20"/>
      <c r="D193" s="20"/>
      <c r="P193" s="13"/>
    </row>
    <row r="194" spans="3:16">
      <c r="C194" s="20"/>
      <c r="D194" s="20"/>
      <c r="P194" s="13"/>
    </row>
    <row r="195" spans="3:16">
      <c r="C195" s="20"/>
      <c r="D195" s="20"/>
      <c r="P195" s="13"/>
    </row>
    <row r="196" spans="3:16">
      <c r="C196" s="20"/>
      <c r="D196" s="20"/>
      <c r="P196" s="13"/>
    </row>
    <row r="197" spans="3:16">
      <c r="C197" s="20"/>
      <c r="D197" s="20"/>
      <c r="P197" s="13"/>
    </row>
    <row r="198" spans="3:16">
      <c r="C198" s="20"/>
      <c r="D198" s="20"/>
      <c r="P198" s="13"/>
    </row>
    <row r="199" spans="3:16">
      <c r="C199" s="20"/>
      <c r="D199" s="20"/>
      <c r="P199" s="13"/>
    </row>
    <row r="200" spans="3:16">
      <c r="C200" s="20"/>
      <c r="D200" s="20"/>
      <c r="P200" s="13"/>
    </row>
    <row r="201" spans="3:16">
      <c r="C201" s="20"/>
      <c r="D201" s="20"/>
      <c r="P201" s="13"/>
    </row>
    <row r="202" spans="3:16">
      <c r="C202" s="20"/>
      <c r="D202" s="20"/>
      <c r="P202" s="13"/>
    </row>
    <row r="203" spans="3:16">
      <c r="C203" s="20"/>
      <c r="D203" s="20"/>
      <c r="P203" s="13"/>
    </row>
    <row r="204" spans="3:16">
      <c r="C204" s="20"/>
      <c r="D204" s="20"/>
      <c r="P204" s="13"/>
    </row>
    <row r="205" spans="3:16">
      <c r="C205" s="20"/>
      <c r="D205" s="20"/>
      <c r="P205" s="13"/>
    </row>
    <row r="206" spans="3:16">
      <c r="C206" s="20"/>
      <c r="D206" s="20"/>
      <c r="P206" s="13"/>
    </row>
    <row r="207" spans="3:16">
      <c r="C207" s="20"/>
      <c r="D207" s="20"/>
      <c r="P207" s="13"/>
    </row>
    <row r="208" spans="3:16">
      <c r="C208" s="20"/>
      <c r="D208" s="20"/>
      <c r="P208" s="13"/>
    </row>
    <row r="209" spans="3:16">
      <c r="C209" s="20"/>
      <c r="D209" s="20"/>
      <c r="P209" s="13"/>
    </row>
    <row r="210" spans="3:16">
      <c r="C210" s="20"/>
      <c r="D210" s="20"/>
      <c r="P210" s="13"/>
    </row>
    <row r="211" spans="3:16">
      <c r="C211" s="20"/>
      <c r="D211" s="20"/>
      <c r="P211" s="13"/>
    </row>
    <row r="212" spans="3:16">
      <c r="C212" s="20"/>
      <c r="D212" s="20"/>
      <c r="P212" s="13"/>
    </row>
    <row r="213" spans="3:16">
      <c r="C213" s="20"/>
      <c r="D213" s="20"/>
      <c r="P213" s="13"/>
    </row>
    <row r="214" spans="3:16">
      <c r="C214" s="20"/>
      <c r="D214" s="20"/>
      <c r="P214" s="13"/>
    </row>
    <row r="215" spans="3:16">
      <c r="C215" s="20"/>
      <c r="D215" s="20"/>
      <c r="P215" s="13"/>
    </row>
    <row r="216" spans="3:16">
      <c r="C216" s="20"/>
      <c r="D216" s="20"/>
      <c r="P216" s="13"/>
    </row>
    <row r="217" spans="3:16">
      <c r="C217" s="20"/>
      <c r="D217" s="20"/>
      <c r="P217" s="13"/>
    </row>
    <row r="218" spans="3:16">
      <c r="C218" s="20"/>
      <c r="D218" s="20"/>
      <c r="P218" s="13"/>
    </row>
    <row r="219" spans="3:16">
      <c r="C219" s="20"/>
      <c r="D219" s="20"/>
      <c r="P219" s="13"/>
    </row>
    <row r="220" spans="3:16">
      <c r="C220" s="20"/>
      <c r="D220" s="20"/>
      <c r="P220" s="13"/>
    </row>
    <row r="221" spans="3:16">
      <c r="C221" s="20"/>
      <c r="D221" s="20"/>
      <c r="P221" s="13"/>
    </row>
    <row r="222" spans="3:16">
      <c r="C222" s="20"/>
      <c r="D222" s="20"/>
      <c r="P222" s="13"/>
    </row>
    <row r="223" spans="3:16">
      <c r="C223" s="20"/>
      <c r="D223" s="20"/>
      <c r="P223" s="13"/>
    </row>
    <row r="224" spans="3:16">
      <c r="C224" s="20"/>
      <c r="D224" s="20"/>
      <c r="P224" s="13"/>
    </row>
    <row r="225" spans="3:16">
      <c r="C225" s="20"/>
      <c r="D225" s="20"/>
      <c r="P225" s="13"/>
    </row>
    <row r="226" spans="3:16">
      <c r="C226" s="20"/>
      <c r="D226" s="20"/>
      <c r="P226" s="13"/>
    </row>
    <row r="227" spans="3:16">
      <c r="C227" s="20"/>
      <c r="D227" s="20"/>
      <c r="P227" s="13"/>
    </row>
    <row r="228" spans="3:16">
      <c r="C228" s="20"/>
      <c r="D228" s="20"/>
      <c r="P228" s="13"/>
    </row>
    <row r="229" spans="3:16">
      <c r="C229" s="20"/>
      <c r="D229" s="20"/>
      <c r="P229" s="13"/>
    </row>
    <row r="230" spans="3:16">
      <c r="C230" s="20"/>
      <c r="D230" s="20"/>
      <c r="P230" s="13"/>
    </row>
    <row r="231" spans="3:16">
      <c r="C231" s="20"/>
      <c r="D231" s="20"/>
      <c r="P231" s="13"/>
    </row>
    <row r="232" spans="3:16">
      <c r="C232" s="20"/>
      <c r="D232" s="20"/>
      <c r="P232" s="13"/>
    </row>
    <row r="233" spans="3:16">
      <c r="C233" s="20"/>
      <c r="D233" s="20"/>
      <c r="P233" s="13"/>
    </row>
    <row r="234" spans="3:16">
      <c r="C234" s="20"/>
      <c r="D234" s="20"/>
      <c r="P234" s="13"/>
    </row>
    <row r="235" spans="3:16">
      <c r="C235" s="20"/>
      <c r="D235" s="20"/>
      <c r="P235" s="13"/>
    </row>
    <row r="236" spans="3:16">
      <c r="C236" s="20"/>
      <c r="D236" s="20"/>
      <c r="P236" s="13"/>
    </row>
    <row r="237" spans="3:16">
      <c r="C237" s="20"/>
      <c r="D237" s="20"/>
      <c r="P237" s="13"/>
    </row>
    <row r="238" spans="3:16">
      <c r="C238" s="20"/>
      <c r="D238" s="20"/>
      <c r="P238" s="13"/>
    </row>
    <row r="239" spans="3:16">
      <c r="C239" s="20"/>
      <c r="D239" s="20"/>
      <c r="P239" s="13"/>
    </row>
    <row r="240" spans="3:16">
      <c r="C240" s="20"/>
      <c r="D240" s="20"/>
      <c r="P240" s="13"/>
    </row>
    <row r="241" spans="3:16">
      <c r="C241" s="20"/>
      <c r="D241" s="20"/>
      <c r="P241" s="13"/>
    </row>
    <row r="242" spans="3:16">
      <c r="C242" s="20"/>
      <c r="D242" s="20"/>
      <c r="P242" s="13"/>
    </row>
    <row r="243" spans="3:16">
      <c r="C243" s="20"/>
      <c r="D243" s="20"/>
      <c r="P243" s="13"/>
    </row>
    <row r="244" spans="3:16">
      <c r="C244" s="20"/>
      <c r="D244" s="20"/>
      <c r="P244" s="13"/>
    </row>
    <row r="245" spans="3:16">
      <c r="C245" s="20"/>
      <c r="D245" s="20"/>
      <c r="P245" s="13"/>
    </row>
    <row r="246" spans="3:16">
      <c r="C246" s="20"/>
      <c r="D246" s="20"/>
      <c r="P246" s="13"/>
    </row>
    <row r="247" spans="3:16">
      <c r="C247" s="20"/>
      <c r="D247" s="20"/>
      <c r="P247" s="13"/>
    </row>
    <row r="248" spans="3:16">
      <c r="C248" s="20"/>
      <c r="D248" s="20"/>
      <c r="P248" s="13"/>
    </row>
    <row r="249" spans="3:16">
      <c r="C249" s="20"/>
      <c r="D249" s="20"/>
      <c r="P249" s="13"/>
    </row>
    <row r="250" spans="3:16">
      <c r="C250" s="20"/>
      <c r="D250" s="20"/>
      <c r="P250" s="13"/>
    </row>
    <row r="251" spans="3:16">
      <c r="C251" s="20"/>
      <c r="D251" s="20"/>
      <c r="P251" s="13"/>
    </row>
    <row r="252" spans="3:16">
      <c r="C252" s="20"/>
      <c r="D252" s="20"/>
      <c r="P252" s="13"/>
    </row>
    <row r="253" spans="3:16">
      <c r="C253" s="20"/>
      <c r="D253" s="20"/>
      <c r="P253" s="13"/>
    </row>
    <row r="254" spans="3:16">
      <c r="P254" s="13"/>
    </row>
    <row r="255" spans="3:16">
      <c r="P255" s="13"/>
    </row>
    <row r="256" spans="3:16">
      <c r="P256" s="13"/>
    </row>
    <row r="257" spans="16:16">
      <c r="P257" s="13"/>
    </row>
    <row r="258" spans="16:16">
      <c r="P258" s="13"/>
    </row>
    <row r="259" spans="16:16">
      <c r="P259" s="13"/>
    </row>
    <row r="260" spans="16:16">
      <c r="P260" s="13"/>
    </row>
    <row r="261" spans="16:16">
      <c r="P261" s="13"/>
    </row>
    <row r="262" spans="16:16">
      <c r="P262" s="13"/>
    </row>
    <row r="263" spans="16:16">
      <c r="P263" s="13"/>
    </row>
    <row r="264" spans="16:16">
      <c r="P264" s="13"/>
    </row>
    <row r="265" spans="16:16">
      <c r="P265" s="13"/>
    </row>
    <row r="266" spans="16:16">
      <c r="P266" s="13"/>
    </row>
    <row r="267" spans="16:16">
      <c r="P267" s="13"/>
    </row>
    <row r="268" spans="16:16">
      <c r="P268" s="13"/>
    </row>
    <row r="269" spans="16:16">
      <c r="P269" s="13"/>
    </row>
    <row r="270" spans="16:16">
      <c r="P270" s="13"/>
    </row>
    <row r="271" spans="16:16">
      <c r="P271" s="13"/>
    </row>
    <row r="272" spans="16:16">
      <c r="P272" s="13"/>
    </row>
    <row r="273" spans="16:16">
      <c r="P273" s="13"/>
    </row>
    <row r="274" spans="16:16">
      <c r="P274" s="13"/>
    </row>
    <row r="275" spans="16:16">
      <c r="P275" s="13"/>
    </row>
    <row r="276" spans="16:16">
      <c r="P276" s="13"/>
    </row>
    <row r="277" spans="16:16">
      <c r="P277" s="13"/>
    </row>
    <row r="278" spans="16:16">
      <c r="P278" s="13"/>
    </row>
    <row r="279" spans="16:16">
      <c r="P279" s="13"/>
    </row>
    <row r="280" spans="16:16">
      <c r="P280" s="13"/>
    </row>
    <row r="281" spans="16:16">
      <c r="P281" s="13"/>
    </row>
    <row r="282" spans="16:16">
      <c r="P282" s="13"/>
    </row>
    <row r="283" spans="16:16">
      <c r="P283" s="13"/>
    </row>
    <row r="284" spans="16:16">
      <c r="P284" s="13"/>
    </row>
    <row r="285" spans="16:16">
      <c r="P285" s="13"/>
    </row>
    <row r="286" spans="16:16">
      <c r="P286" s="13"/>
    </row>
    <row r="287" spans="16:16">
      <c r="P287" s="13"/>
    </row>
    <row r="288" spans="16:16">
      <c r="P288" s="13"/>
    </row>
    <row r="289" spans="16:16">
      <c r="P289" s="13"/>
    </row>
    <row r="290" spans="16:16">
      <c r="P290" s="13"/>
    </row>
    <row r="291" spans="16:16">
      <c r="P291" s="13"/>
    </row>
    <row r="292" spans="16:16">
      <c r="P292" s="13"/>
    </row>
    <row r="293" spans="16:16">
      <c r="P293" s="13"/>
    </row>
    <row r="294" spans="16:16">
      <c r="P294" s="13"/>
    </row>
    <row r="295" spans="16:16">
      <c r="P295" s="13"/>
    </row>
    <row r="296" spans="16:16">
      <c r="P296" s="13"/>
    </row>
  </sheetData>
  <sheetProtection sheet="1"/>
  <phoneticPr fontId="8" type="noConversion"/>
  <pageMargins left="0.75" right="0.75" top="1" bottom="1" header="0.5" footer="0.5"/>
  <pageSetup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Active 1</vt:lpstr>
      <vt:lpstr>Graphs 1</vt:lpstr>
      <vt:lpstr>Q_fit</vt:lpstr>
      <vt:lpstr>A (2)</vt:lpstr>
      <vt:lpstr>A (5)</vt:lpstr>
      <vt:lpstr>BAV</vt:lpstr>
      <vt:lpstr>O-C Gateway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2024-02-14T03:59:08Z</dcterms:modified>
</cp:coreProperties>
</file>