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626F815-97E7-4371-9D33-FBADA1E12A8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Q28" i="1"/>
  <c r="Q27" i="1"/>
  <c r="C4" i="1"/>
  <c r="C7" i="1"/>
  <c r="D4" i="1"/>
  <c r="C8" i="1"/>
  <c r="Q26" i="1"/>
  <c r="F16" i="1"/>
  <c r="F17" i="1" s="1"/>
  <c r="C17" i="1"/>
  <c r="Q25" i="1"/>
  <c r="Q24" i="1"/>
  <c r="Q23" i="1"/>
  <c r="Q22" i="1"/>
  <c r="B2" i="1"/>
  <c r="Q21" i="1"/>
  <c r="E23" i="1"/>
  <c r="F23" i="1"/>
  <c r="E25" i="1"/>
  <c r="F25" i="1"/>
  <c r="G25" i="1"/>
  <c r="K25" i="1"/>
  <c r="E27" i="1"/>
  <c r="F27" i="1"/>
  <c r="G27" i="1"/>
  <c r="K27" i="1"/>
  <c r="G23" i="1"/>
  <c r="K23" i="1"/>
  <c r="E28" i="1"/>
  <c r="F28" i="1"/>
  <c r="G28" i="1"/>
  <c r="K28" i="1"/>
  <c r="G22" i="1"/>
  <c r="E22" i="1"/>
  <c r="F22" i="1"/>
  <c r="E24" i="1"/>
  <c r="F24" i="1"/>
  <c r="G24" i="1"/>
  <c r="K24" i="1"/>
  <c r="E26" i="1"/>
  <c r="F26" i="1"/>
  <c r="G26" i="1"/>
  <c r="K26" i="1"/>
  <c r="E21" i="1"/>
  <c r="F21" i="1"/>
  <c r="G21" i="1"/>
  <c r="I21" i="1"/>
  <c r="J22" i="1"/>
  <c r="C11" i="1"/>
  <c r="C12" i="1"/>
  <c r="C16" i="1" l="1"/>
  <c r="D18" i="1" s="1"/>
  <c r="O24" i="1"/>
  <c r="O28" i="1"/>
  <c r="O21" i="1"/>
  <c r="O25" i="1"/>
  <c r="O23" i="1"/>
  <c r="O27" i="1"/>
  <c r="C15" i="1"/>
  <c r="O22" i="1"/>
  <c r="O26" i="1"/>
  <c r="C18" i="1" l="1"/>
  <c r="F18" i="1"/>
  <c r="F19" i="1" s="1"/>
</calcChain>
</file>

<file path=xl/sharedStrings.xml><?xml version="1.0" encoding="utf-8"?>
<sst xmlns="http://schemas.openxmlformats.org/spreadsheetml/2006/main" count="65" uniqueCount="51">
  <si>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</si>
  <si>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</si>
  <si>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</si>
  <si>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</si>
  <si>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</si>
  <si>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</si>
  <si>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</si>
  <si>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</si>
  <si>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</si>
  <si>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</si>
  <si>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</si>
  <si>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</si>
  <si>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</si>
  <si>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</si>
  <si>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</si>
  <si>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</si>
  <si>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</si>
  <si>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</si>
  <si>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</si>
  <si>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</si>
  <si>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</si>
  <si>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</si>
  <si>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</si>
  <si>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</si>
  <si>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</si>
  <si>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</si>
  <si>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</si>
  <si>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</si>
  <si>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</si>
  <si>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</si>
  <si>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</si>
  <si>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</si>
  <si>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</si>
  <si>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</si>
  <si>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</si>
  <si>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</si>
  <si>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</si>
  <si>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</si>
  <si>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</si>
  <si>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V0948 Her / GSC 2086-0213               </t>
  </si>
  <si>
    <t xml:space="preserve">EA        </t>
  </si>
  <si>
    <t>IBVS 5588</t>
  </si>
  <si>
    <t>OEJV 0107</t>
  </si>
  <si>
    <t>IBVS 5943</t>
  </si>
  <si>
    <t>Add cycle</t>
  </si>
  <si>
    <t>Old Cycle</t>
  </si>
  <si>
    <t>IBVS 5958</t>
  </si>
  <si>
    <t>II</t>
  </si>
  <si>
    <t>OEJV 0168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</si>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</sst>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5" fillId="0" borderId="0" xfId="0" applyFont="1" applyAlignment="1"/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V0948 Her - O-C Diagr.</a:t>
            </a:r>
          </a:p>
        </c:rich>
      </c:tx>
      <c:layout>
        <c:manualLayout>
          <c:xMode val="edge"/>
          <c:yMode val="edge"/>
          <c:x val="0.3759398496240601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5.0000000000000001E-4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5.0000000000000001E-4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528</c:v>
                </c:pt>
                <c:pt idx="2">
                  <c:v>1916</c:v>
                </c:pt>
                <c:pt idx="3">
                  <c:v>2243</c:v>
                </c:pt>
                <c:pt idx="4">
                  <c:v>2247</c:v>
                </c:pt>
                <c:pt idx="5">
                  <c:v>2255.5</c:v>
                </c:pt>
                <c:pt idx="6">
                  <c:v>3384</c:v>
                </c:pt>
                <c:pt idx="7">
                  <c:v>3638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F8-4FEF-9906-8941CAD1CB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5.0000000000000001E-4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5.0000000000000001E-4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528</c:v>
                </c:pt>
                <c:pt idx="2">
                  <c:v>1916</c:v>
                </c:pt>
                <c:pt idx="3">
                  <c:v>2243</c:v>
                </c:pt>
                <c:pt idx="4">
                  <c:v>2247</c:v>
                </c:pt>
                <c:pt idx="5">
                  <c:v>2255.5</c:v>
                </c:pt>
                <c:pt idx="6">
                  <c:v>3384</c:v>
                </c:pt>
                <c:pt idx="7">
                  <c:v>3638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F8-4FEF-9906-8941CAD1CB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5.0000000000000001E-4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5.0000000000000001E-4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528</c:v>
                </c:pt>
                <c:pt idx="2">
                  <c:v>1916</c:v>
                </c:pt>
                <c:pt idx="3">
                  <c:v>2243</c:v>
                </c:pt>
                <c:pt idx="4">
                  <c:v>2247</c:v>
                </c:pt>
                <c:pt idx="5">
                  <c:v>2255.5</c:v>
                </c:pt>
                <c:pt idx="6">
                  <c:v>3384</c:v>
                </c:pt>
                <c:pt idx="7">
                  <c:v>3638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1">
                  <c:v>-2.0872000022791326E-3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F8-4FEF-9906-8941CAD1CB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5.0000000000000001E-4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5.0000000000000001E-4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528</c:v>
                </c:pt>
                <c:pt idx="2">
                  <c:v>1916</c:v>
                </c:pt>
                <c:pt idx="3">
                  <c:v>2243</c:v>
                </c:pt>
                <c:pt idx="4">
                  <c:v>2247</c:v>
                </c:pt>
                <c:pt idx="5">
                  <c:v>2255.5</c:v>
                </c:pt>
                <c:pt idx="6">
                  <c:v>3384</c:v>
                </c:pt>
                <c:pt idx="7">
                  <c:v>3638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2">
                  <c:v>-3.5840000055031851E-4</c:v>
                </c:pt>
                <c:pt idx="3">
                  <c:v>1.9092999937129207E-3</c:v>
                </c:pt>
                <c:pt idx="4">
                  <c:v>7.896999959484674E-4</c:v>
                </c:pt>
                <c:pt idx="5">
                  <c:v>9.4805000117048621E-4</c:v>
                </c:pt>
                <c:pt idx="6">
                  <c:v>1.0783999969135039E-3</c:v>
                </c:pt>
                <c:pt idx="7">
                  <c:v>5.4737999962526374E-3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F8-4FEF-9906-8941CAD1CB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5.0000000000000001E-4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5.0000000000000001E-4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528</c:v>
                </c:pt>
                <c:pt idx="2">
                  <c:v>1916</c:v>
                </c:pt>
                <c:pt idx="3">
                  <c:v>2243</c:v>
                </c:pt>
                <c:pt idx="4">
                  <c:v>2247</c:v>
                </c:pt>
                <c:pt idx="5">
                  <c:v>2255.5</c:v>
                </c:pt>
                <c:pt idx="6">
                  <c:v>3384</c:v>
                </c:pt>
                <c:pt idx="7">
                  <c:v>3638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F8-4FEF-9906-8941CAD1CB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5.0000000000000001E-4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5.0000000000000001E-4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528</c:v>
                </c:pt>
                <c:pt idx="2">
                  <c:v>1916</c:v>
                </c:pt>
                <c:pt idx="3">
                  <c:v>2243</c:v>
                </c:pt>
                <c:pt idx="4">
                  <c:v>2247</c:v>
                </c:pt>
                <c:pt idx="5">
                  <c:v>2255.5</c:v>
                </c:pt>
                <c:pt idx="6">
                  <c:v>3384</c:v>
                </c:pt>
                <c:pt idx="7">
                  <c:v>3638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F8-4FEF-9906-8941CAD1CB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5.0000000000000001E-4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5.0000000000000001E-4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528</c:v>
                </c:pt>
                <c:pt idx="2">
                  <c:v>1916</c:v>
                </c:pt>
                <c:pt idx="3">
                  <c:v>2243</c:v>
                </c:pt>
                <c:pt idx="4">
                  <c:v>2247</c:v>
                </c:pt>
                <c:pt idx="5">
                  <c:v>2255.5</c:v>
                </c:pt>
                <c:pt idx="6">
                  <c:v>3384</c:v>
                </c:pt>
                <c:pt idx="7">
                  <c:v>3638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F8-4FEF-9906-8941CAD1CB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528</c:v>
                </c:pt>
                <c:pt idx="2">
                  <c:v>1916</c:v>
                </c:pt>
                <c:pt idx="3">
                  <c:v>2243</c:v>
                </c:pt>
                <c:pt idx="4">
                  <c:v>2247</c:v>
                </c:pt>
                <c:pt idx="5">
                  <c:v>2255.5</c:v>
                </c:pt>
                <c:pt idx="6">
                  <c:v>3384</c:v>
                </c:pt>
                <c:pt idx="7">
                  <c:v>3638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-3.3372212208732659E-3</c:v>
                </c:pt>
                <c:pt idx="1">
                  <c:v>-2.3238481941697166E-3</c:v>
                </c:pt>
                <c:pt idx="2">
                  <c:v>3.4009453511915991E-4</c:v>
                </c:pt>
                <c:pt idx="3">
                  <c:v>9.6769487552078983E-4</c:v>
                </c:pt>
                <c:pt idx="4">
                  <c:v>9.7537194390490784E-4</c:v>
                </c:pt>
                <c:pt idx="5">
                  <c:v>9.9168571422115831E-4</c:v>
                </c:pt>
                <c:pt idx="6">
                  <c:v>3.157578632090392E-3</c:v>
                </c:pt>
                <c:pt idx="7">
                  <c:v>3.6450724744818718E-3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F8-4FEF-9906-8941CAD1C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764072"/>
        <c:axId val="1"/>
      </c:scatterChart>
      <c:valAx>
        <c:axId val="555764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764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12722BF-E296-02F0-E96F-21962DC5D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23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>
      <c r="A1" s="1" t="s">
        <v>39</v>
      </c>
      <c r="F1" s="3">
        <v>52500.162900000003</v>
      </c>
      <c r="G1" s="3">
        <v>1.2752049000000001</v>
      </c>
      <c r="H1" s="3" t="s">
        <v>40</v>
      </c>
    </row>
    <row r="2" spans="1:8">
      <c r="A2" t="s">
        <v>25</v>
      </c>
      <c r="B2" t="str">
        <f>H1</f>
        <v xml:space="preserve">EA        </v>
      </c>
      <c r="C2" s="3"/>
      <c r="D2" s="3"/>
    </row>
    <row r="3" spans="1:8" ht="13.5" thickBot="1"/>
    <row r="4" spans="1:8" ht="14.25" thickTop="1" thickBot="1">
      <c r="A4" s="5" t="s">
        <v>38</v>
      </c>
      <c r="C4" s="8">
        <f>F1</f>
        <v>52500.162900000003</v>
      </c>
      <c r="D4" s="9">
        <f>G1</f>
        <v>1.2752049000000001</v>
      </c>
    </row>
    <row r="5" spans="1:8" ht="13.5" thickTop="1">
      <c r="A5" s="11" t="s">
        <v>30</v>
      </c>
      <c r="B5" s="12"/>
      <c r="C5" s="13">
        <v>-9.5</v>
      </c>
      <c r="D5" s="12" t="s">
        <v>31</v>
      </c>
    </row>
    <row r="6" spans="1:8">
      <c r="A6" s="5" t="s">
        <v>3</v>
      </c>
    </row>
    <row r="7" spans="1:8">
      <c r="A7" t="s">
        <v>4</v>
      </c>
      <c r="C7">
        <f>C4</f>
        <v>52500.162900000003</v>
      </c>
    </row>
    <row r="8" spans="1:8">
      <c r="A8" t="s">
        <v>5</v>
      </c>
      <c r="C8">
        <f>D4</f>
        <v>1.2752049000000001</v>
      </c>
      <c r="D8" s="29"/>
    </row>
    <row r="9" spans="1:8">
      <c r="A9" s="26" t="s">
        <v>35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8" ht="13.5" thickBot="1">
      <c r="A10" s="12"/>
      <c r="B10" s="12"/>
      <c r="C10" s="4" t="s">
        <v>21</v>
      </c>
      <c r="D10" s="4" t="s">
        <v>22</v>
      </c>
      <c r="E10" s="12"/>
    </row>
    <row r="11" spans="1:8">
      <c r="A11" s="12" t="s">
        <v>17</v>
      </c>
      <c r="B11" s="12"/>
      <c r="C11" s="23">
        <f ca="1">INTERCEPT(INDIRECT($D$9):G992,INDIRECT($C$9):F992)</f>
        <v>-3.3372212208732659E-3</v>
      </c>
      <c r="D11" s="3"/>
      <c r="E11" s="12"/>
    </row>
    <row r="12" spans="1:8">
      <c r="A12" s="12" t="s">
        <v>18</v>
      </c>
      <c r="B12" s="12"/>
      <c r="C12" s="23">
        <f ca="1">SLOPE(INDIRECT($D$9):G992,INDIRECT($C$9):F992)</f>
        <v>1.9192670960294497E-6</v>
      </c>
      <c r="D12" s="3"/>
      <c r="E12" s="12"/>
    </row>
    <row r="13" spans="1:8">
      <c r="A13" s="12" t="s">
        <v>20</v>
      </c>
      <c r="B13" s="12"/>
      <c r="C13" s="3" t="s">
        <v>15</v>
      </c>
    </row>
    <row r="14" spans="1:8">
      <c r="A14" s="12"/>
      <c r="B14" s="12"/>
      <c r="C14" s="12"/>
    </row>
    <row r="15" spans="1:8">
      <c r="A15" s="14" t="s">
        <v>19</v>
      </c>
      <c r="B15" s="12"/>
      <c r="C15" s="15">
        <f ca="1">(C7+C11)+(C8+C12)*INT(MAX(F21:F3533))</f>
        <v>57139.361971272476</v>
      </c>
      <c r="E15" s="16" t="s">
        <v>44</v>
      </c>
      <c r="F15" s="13">
        <v>1</v>
      </c>
    </row>
    <row r="16" spans="1:8">
      <c r="A16" s="18" t="s">
        <v>6</v>
      </c>
      <c r="B16" s="12"/>
      <c r="C16" s="19">
        <f ca="1">+C8+C12</f>
        <v>1.2752068192670962</v>
      </c>
      <c r="E16" s="16" t="s">
        <v>32</v>
      </c>
      <c r="F16" s="17">
        <f ca="1">NOW()+15018.5+$C$5/24</f>
        <v>60354.725607175926</v>
      </c>
    </row>
    <row r="17" spans="1:18" ht="13.5" thickBot="1">
      <c r="A17" s="16" t="s">
        <v>29</v>
      </c>
      <c r="B17" s="12"/>
      <c r="C17" s="12">
        <f>COUNT(C21:C2191)</f>
        <v>8</v>
      </c>
      <c r="E17" s="16" t="s">
        <v>45</v>
      </c>
      <c r="F17" s="17">
        <f ca="1">ROUND(2*(F16-$C$7)/$C$8,0)/2+F15</f>
        <v>6160.5</v>
      </c>
    </row>
    <row r="18" spans="1:18" ht="14.25" thickTop="1" thickBot="1">
      <c r="A18" s="18" t="s">
        <v>7</v>
      </c>
      <c r="B18" s="12"/>
      <c r="C18" s="21">
        <f ca="1">+C15</f>
        <v>57139.361971272476</v>
      </c>
      <c r="D18" s="22">
        <f ca="1">+C16</f>
        <v>1.2752068192670962</v>
      </c>
      <c r="E18" s="16" t="s">
        <v>33</v>
      </c>
      <c r="F18" s="25">
        <f ca="1">ROUND(2*(F16-$C$15)/$C$16,0)/2+F15</f>
        <v>2522.5</v>
      </c>
    </row>
    <row r="19" spans="1:18" ht="13.5" thickTop="1">
      <c r="E19" s="16" t="s">
        <v>34</v>
      </c>
      <c r="F19" s="20">
        <f ca="1">+$C$15+$C$16*F18-15018.5-$C$5/24</f>
        <v>45337.967006207058</v>
      </c>
    </row>
    <row r="20" spans="1:18" ht="13.5" thickBot="1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2</v>
      </c>
      <c r="I20" s="7" t="s">
        <v>49</v>
      </c>
      <c r="J20" s="7" t="s">
        <v>0</v>
      </c>
      <c r="K20" s="7" t="s">
        <v>1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</row>
    <row r="21" spans="1:18">
      <c r="A21" s="31" t="s">
        <v>37</v>
      </c>
      <c r="B21" s="30" t="s">
        <v>36</v>
      </c>
      <c r="C21" s="31">
        <v>52500.162900000003</v>
      </c>
      <c r="D21" s="28"/>
      <c r="E21">
        <f t="shared" ref="E21:E28" si="0">+(C21-C$7)/C$8</f>
        <v>0</v>
      </c>
      <c r="F21">
        <f t="shared" ref="F21:F28" si="1">ROUND(2*E21,0)/2</f>
        <v>0</v>
      </c>
      <c r="G21">
        <f t="shared" ref="G21:G28" si="2">+C21-(C$7+F21*C$8)</f>
        <v>0</v>
      </c>
      <c r="I21">
        <f>+G21</f>
        <v>0</v>
      </c>
      <c r="O21">
        <f t="shared" ref="O21:O28" ca="1" si="3">+C$11+C$12*$F21</f>
        <v>-3.3372212208732659E-3</v>
      </c>
      <c r="Q21" s="2">
        <f t="shared" ref="Q21:Q28" si="4">+C21-15018.5</f>
        <v>37481.662900000003</v>
      </c>
    </row>
    <row r="22" spans="1:18">
      <c r="A22" s="36" t="s">
        <v>41</v>
      </c>
      <c r="B22" s="32" t="s">
        <v>36</v>
      </c>
      <c r="C22" s="37">
        <v>53173.468999999997</v>
      </c>
      <c r="D22" s="37">
        <v>4.0000000000000002E-4</v>
      </c>
      <c r="E22">
        <f t="shared" si="0"/>
        <v>527.99836324342414</v>
      </c>
      <c r="F22">
        <f t="shared" si="1"/>
        <v>528</v>
      </c>
      <c r="G22">
        <f t="shared" si="2"/>
        <v>-2.0872000022791326E-3</v>
      </c>
      <c r="J22">
        <f>+G22</f>
        <v>-2.0872000022791326E-3</v>
      </c>
      <c r="O22">
        <f t="shared" ca="1" si="3"/>
        <v>-2.3238481941697166E-3</v>
      </c>
      <c r="Q22" s="2">
        <f t="shared" si="4"/>
        <v>38154.968999999997</v>
      </c>
      <c r="R22" t="s">
        <v>0</v>
      </c>
    </row>
    <row r="23" spans="1:18">
      <c r="A23" s="33" t="s">
        <v>42</v>
      </c>
      <c r="B23" s="34" t="s">
        <v>36</v>
      </c>
      <c r="C23" s="35">
        <v>54943.455130000002</v>
      </c>
      <c r="D23" s="35">
        <v>5.0000000000000001E-4</v>
      </c>
      <c r="E23">
        <f t="shared" si="0"/>
        <v>1915.9997189471269</v>
      </c>
      <c r="F23">
        <f t="shared" si="1"/>
        <v>1916</v>
      </c>
      <c r="G23">
        <f t="shared" si="2"/>
        <v>-3.5840000055031851E-4</v>
      </c>
      <c r="K23">
        <f t="shared" ref="K23:K28" si="5">+G23</f>
        <v>-3.5840000055031851E-4</v>
      </c>
      <c r="O23">
        <f t="shared" ca="1" si="3"/>
        <v>3.4009453511915991E-4</v>
      </c>
      <c r="Q23" s="2">
        <f t="shared" si="4"/>
        <v>39924.955130000002</v>
      </c>
      <c r="R23" t="s">
        <v>1</v>
      </c>
    </row>
    <row r="24" spans="1:18">
      <c r="A24" s="36" t="s">
        <v>43</v>
      </c>
      <c r="B24" s="38" t="s">
        <v>36</v>
      </c>
      <c r="C24" s="36">
        <v>55360.449399999998</v>
      </c>
      <c r="D24" s="36">
        <v>5.0000000000000001E-4</v>
      </c>
      <c r="E24">
        <f t="shared" si="0"/>
        <v>2243.0014972495751</v>
      </c>
      <c r="F24">
        <f t="shared" si="1"/>
        <v>2243</v>
      </c>
      <c r="G24">
        <f t="shared" si="2"/>
        <v>1.9092999937129207E-3</v>
      </c>
      <c r="K24">
        <f t="shared" si="5"/>
        <v>1.9092999937129207E-3</v>
      </c>
      <c r="O24">
        <f t="shared" ca="1" si="3"/>
        <v>9.6769487552078983E-4</v>
      </c>
      <c r="Q24" s="2">
        <f t="shared" si="4"/>
        <v>40341.949399999998</v>
      </c>
      <c r="R24" t="s">
        <v>1</v>
      </c>
    </row>
    <row r="25" spans="1:18">
      <c r="A25" s="36" t="s">
        <v>43</v>
      </c>
      <c r="B25" s="38" t="s">
        <v>36</v>
      </c>
      <c r="C25" s="36">
        <v>55365.549099999997</v>
      </c>
      <c r="D25" s="36">
        <v>2.0000000000000001E-4</v>
      </c>
      <c r="E25">
        <f t="shared" si="0"/>
        <v>2247.0006192730229</v>
      </c>
      <c r="F25">
        <f t="shared" si="1"/>
        <v>2247</v>
      </c>
      <c r="G25">
        <f t="shared" si="2"/>
        <v>7.896999959484674E-4</v>
      </c>
      <c r="K25">
        <f t="shared" si="5"/>
        <v>7.896999959484674E-4</v>
      </c>
      <c r="O25">
        <f t="shared" ca="1" si="3"/>
        <v>9.7537194390490784E-4</v>
      </c>
      <c r="Q25" s="2">
        <f t="shared" si="4"/>
        <v>40347.049099999997</v>
      </c>
      <c r="R25" t="s">
        <v>1</v>
      </c>
    </row>
    <row r="26" spans="1:18">
      <c r="A26" s="33" t="s">
        <v>46</v>
      </c>
      <c r="B26" s="34" t="s">
        <v>47</v>
      </c>
      <c r="C26" s="35">
        <v>55376.388500000001</v>
      </c>
      <c r="D26" s="35">
        <v>1.2999999999999999E-3</v>
      </c>
      <c r="E26">
        <f t="shared" si="0"/>
        <v>2255.500743449149</v>
      </c>
      <c r="F26">
        <f t="shared" si="1"/>
        <v>2255.5</v>
      </c>
      <c r="G26">
        <f t="shared" si="2"/>
        <v>9.4805000117048621E-4</v>
      </c>
      <c r="K26">
        <f t="shared" si="5"/>
        <v>9.4805000117048621E-4</v>
      </c>
      <c r="O26">
        <f t="shared" ca="1" si="3"/>
        <v>9.9168571422115831E-4</v>
      </c>
      <c r="Q26" s="2">
        <f t="shared" si="4"/>
        <v>40357.888500000001</v>
      </c>
      <c r="R26" t="s">
        <v>1</v>
      </c>
    </row>
    <row r="27" spans="1:18">
      <c r="A27" s="35" t="s">
        <v>48</v>
      </c>
      <c r="B27" s="34" t="s">
        <v>36</v>
      </c>
      <c r="C27" s="39">
        <v>56815.45736</v>
      </c>
      <c r="D27" s="35">
        <v>5.0000000000000001E-4</v>
      </c>
      <c r="E27">
        <f t="shared" si="0"/>
        <v>3384.0008456680152</v>
      </c>
      <c r="F27">
        <f t="shared" si="1"/>
        <v>3384</v>
      </c>
      <c r="G27">
        <f t="shared" si="2"/>
        <v>1.0783999969135039E-3</v>
      </c>
      <c r="K27">
        <f t="shared" si="5"/>
        <v>1.0783999969135039E-3</v>
      </c>
      <c r="O27">
        <f t="shared" ca="1" si="3"/>
        <v>3.157578632090392E-3</v>
      </c>
      <c r="Q27" s="2">
        <f t="shared" si="4"/>
        <v>41796.95736</v>
      </c>
      <c r="R27" t="s">
        <v>1</v>
      </c>
    </row>
    <row r="28" spans="1:18">
      <c r="A28" s="41" t="s">
        <v>50</v>
      </c>
      <c r="B28" s="42" t="s">
        <v>36</v>
      </c>
      <c r="C28" s="43">
        <v>57139.363799999999</v>
      </c>
      <c r="D28" s="43">
        <v>1.4E-3</v>
      </c>
      <c r="E28">
        <f t="shared" si="0"/>
        <v>3638.0042924866393</v>
      </c>
      <c r="F28">
        <f t="shared" si="1"/>
        <v>3638</v>
      </c>
      <c r="G28">
        <f t="shared" si="2"/>
        <v>5.4737999962526374E-3</v>
      </c>
      <c r="K28">
        <f t="shared" si="5"/>
        <v>5.4737999962526374E-3</v>
      </c>
      <c r="O28">
        <f t="shared" ca="1" si="3"/>
        <v>3.6450724744818718E-3</v>
      </c>
      <c r="Q28" s="2">
        <f t="shared" si="4"/>
        <v>42120.863799999999</v>
      </c>
      <c r="R28" t="s">
        <v>1</v>
      </c>
    </row>
    <row r="29" spans="1:18">
      <c r="A29" s="40"/>
      <c r="B29" s="40"/>
      <c r="C29" s="35"/>
      <c r="D29" s="35"/>
    </row>
    <row r="30" spans="1:18">
      <c r="C30" s="10"/>
      <c r="D30" s="10"/>
    </row>
    <row r="31" spans="1:18">
      <c r="C31" s="10"/>
      <c r="D31" s="10"/>
    </row>
    <row r="32" spans="1:18">
      <c r="C32" s="10"/>
      <c r="D32" s="10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</sheetData>
  <phoneticPr fontId="7" type="noConversion"/>
  <hyperlinks>
    <hyperlink ref="H151" r:id="rId1" display="http://vsolj.cetus-net.org/bulletin.html"/>
    <hyperlink ref="H144" r:id="rId2" display="http://vsolj.cetus-net.org/bulletin.html"/>
  </hyperlinks>
  <pageMargins left="0.75" right="0.75" top="1" bottom="1" header="0.5" footer="0.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2024-02-14T04:24:52Z</dcterms:modified>
</cp:coreProperties>
</file>