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6A96338-F991-4DBB-9296-F90B79A9DA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G11" i="1"/>
  <c r="F11" i="1"/>
  <c r="E21" i="1"/>
  <c r="F21" i="1"/>
  <c r="G21" i="1"/>
  <c r="H21" i="1"/>
  <c r="E15" i="1"/>
  <c r="C17" i="1"/>
  <c r="Q21" i="1"/>
  <c r="C12" i="1"/>
  <c r="C16" i="1" l="1"/>
  <c r="D18" i="1" s="1"/>
  <c r="C11" i="1"/>
  <c r="O22" i="1" l="1"/>
  <c r="O21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<sst xmlns="http://schemas.openxmlformats.org/spreadsheetml/2006/main" count="53" uniqueCount="46">
  <si>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</si>
  <si>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</si>
  <si>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</si>
  <si>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</si>
  <si>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</si>
  <si>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</si>
  <si>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</si>
  <si>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</si>
  <si>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</si>
  <si>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</si>
  <si>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</si>
  <si>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</si>
  <si>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</si>
  <si>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</si>
  <si>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</si>
  <si>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</si>
  <si>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</si>
  <si>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</si>
  <si>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</si>
  <si>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</si>
  <si>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</si>
  <si>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</si>
  <si>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</si>
  <si>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</si>
  <si>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</si>
  <si>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</si>
  <si>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</si>
  <si>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</si>
  <si>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</si>
  <si>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</si>
  <si>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</si>
  <si>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</si>
  <si>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</si>
  <si>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</si>
  <si>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</si>
  <si>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</si>
  <si>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</si>
  <si>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V1011 Her / GSC 2106-2463</t>
  </si>
  <si>
    <t>OEJV 0074</t>
  </si>
  <si>
    <t>I</t>
  </si>
  <si>
    <t>CCD+I</t>
  </si>
  <si>
    <t>not avail.</t>
  </si>
  <si>
    <t>J.M. Kreiner, 2004, Acta Astronomica, vol. 54, pp 207-210.</t>
  </si>
  <si>
    <t>OEJV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</si>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</sst>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V1011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75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E4-4021-B7D3-F007F34197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75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-9.3960000231163576E-4</c:v>
                </c:pt>
                <c:pt idx="2">
                  <c:v>-4.3999999979860149E-3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E4-4021-B7D3-F007F34197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75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E4-4021-B7D3-F007F34197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75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E4-4021-B7D3-F007F34197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75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E4-4021-B7D3-F007F34197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75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E4-4021-B7D3-F007F34197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75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E4-4021-B7D3-F007F34197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75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-3.8116472665167809E-4</c:v>
                </c:pt>
                <c:pt idx="1">
                  <c:v>-5.4255341204947102E-4</c:v>
                </c:pt>
                <c:pt idx="2">
                  <c:v>-4.4158818615965016E-3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E4-4021-B7D3-F007F3419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200176"/>
        <c:axId val="1"/>
      </c:scatterChart>
      <c:valAx>
        <c:axId val="717200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8496240601503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20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66917293233083"/>
          <c:y val="0.92375366568914952"/>
          <c:w val="0.639097744360902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BA5DC0-73D9-0B6A-C462-7498F55F7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53451.56755</v>
      </c>
    </row>
    <row r="8" spans="1:7" x14ac:dyDescent="0.2">
      <c r="A8" t="s">
        <v>3</v>
      </c>
      <c r="C8">
        <v>7.6635532</v>
      </c>
      <c r="D8" s="5" t="s">
        <v>42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-3.8116472665167809E-4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-5.3796228465930979E-5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(C7+C11)+(C8+C12)*INT(MAX(F21:F3532))</f>
        <v>54026.329624118138</v>
      </c>
      <c r="D15" s="16" t="s">
        <v>32</v>
      </c>
      <c r="E15" s="17">
        <f ca="1">TODAY()+15018.5-B9/24</f>
        <v>60354.5</v>
      </c>
    </row>
    <row r="16" spans="1:7" x14ac:dyDescent="0.2">
      <c r="A16" s="18" t="s">
        <v>4</v>
      </c>
      <c r="B16" s="12"/>
      <c r="C16" s="19">
        <f ca="1">+C8+C12</f>
        <v>7.6634994037715343</v>
      </c>
      <c r="D16" s="16" t="s">
        <v>33</v>
      </c>
      <c r="E16" s="17">
        <f ca="1">ROUND(2*(E15-C15)/C16,0)/2+1</f>
        <v>827</v>
      </c>
    </row>
    <row r="17" spans="1:17" ht="13.5" thickBot="1" x14ac:dyDescent="0.25">
      <c r="A17" s="16" t="s">
        <v>29</v>
      </c>
      <c r="B17" s="12"/>
      <c r="C17" s="12">
        <f>COUNT(C21:C2190)</f>
        <v>3</v>
      </c>
      <c r="D17" s="16" t="s">
        <v>34</v>
      </c>
      <c r="E17" s="20">
        <f ca="1">+C15+C16*E16-15018.5-C9/24</f>
        <v>45345.939464370531</v>
      </c>
    </row>
    <row r="18" spans="1:17" ht="14.25" thickTop="1" thickBot="1" x14ac:dyDescent="0.25">
      <c r="A18" s="18" t="s">
        <v>5</v>
      </c>
      <c r="B18" s="12"/>
      <c r="C18" s="21">
        <f ca="1">+C15</f>
        <v>54026.329624118138</v>
      </c>
      <c r="D18" s="22">
        <f ca="1">+C16</f>
        <v>7.6634994037715343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29" t="s">
        <v>38</v>
      </c>
      <c r="B21" s="30" t="s">
        <v>39</v>
      </c>
      <c r="C21" s="29">
        <v>53451.56755</v>
      </c>
      <c r="D21" s="29" t="s">
        <v>40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-3.8116472665167809E-4</v>
      </c>
      <c r="Q21" s="2">
        <f>+C21-15018.5</f>
        <v>38433.06755</v>
      </c>
    </row>
    <row r="22" spans="1:17" x14ac:dyDescent="0.2">
      <c r="A22" s="29" t="s">
        <v>38</v>
      </c>
      <c r="B22" s="30" t="s">
        <v>39</v>
      </c>
      <c r="C22" s="29">
        <v>53474.557269999998</v>
      </c>
      <c r="D22" s="29" t="s">
        <v>40</v>
      </c>
      <c r="E22">
        <f>+(C22-C$7)/C$8</f>
        <v>2.999877393687012</v>
      </c>
      <c r="F22">
        <f>ROUND(2*E22,0)/2</f>
        <v>3</v>
      </c>
      <c r="G22">
        <f>+C22-(C$7+F22*C$8)</f>
        <v>-9.3960000231163576E-4</v>
      </c>
      <c r="I22">
        <f>+G22</f>
        <v>-9.3960000231163576E-4</v>
      </c>
      <c r="O22">
        <f ca="1">+C$11+C$12*$F22</f>
        <v>-5.4255341204947102E-4</v>
      </c>
      <c r="Q22" s="2">
        <f>+C22-15018.5</f>
        <v>38456.057269999998</v>
      </c>
    </row>
    <row r="23" spans="1:17" x14ac:dyDescent="0.2">
      <c r="A23" s="29" t="s">
        <v>38</v>
      </c>
      <c r="B23" s="30" t="s">
        <v>39</v>
      </c>
      <c r="C23" s="29">
        <v>54026.329640000004</v>
      </c>
      <c r="D23" s="29" t="s">
        <v>40</v>
      </c>
      <c r="E23">
        <f>+(C23-C$7)/C$8</f>
        <v>74.999425853793753</v>
      </c>
      <c r="F23">
        <f>ROUND(2*E23,0)/2</f>
        <v>75</v>
      </c>
      <c r="G23">
        <f>+C23-(C$7+F23*C$8)</f>
        <v>-4.3999999979860149E-3</v>
      </c>
      <c r="I23">
        <f>+G23</f>
        <v>-4.3999999979860149E-3</v>
      </c>
      <c r="O23">
        <f ca="1">+C$11+C$12*$F23</f>
        <v>-4.4158818615965016E-3</v>
      </c>
      <c r="Q23" s="2">
        <f>+C23-15018.5</f>
        <v>39007.829640000004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2024-02-14T04:34:09Z</dcterms:modified>
</cp:coreProperties>
</file>