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29E481D-9E02-471D-80E0-007008969C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22" i="1" l="1"/>
  <c r="G23" i="1"/>
  <c r="E26" i="1"/>
  <c r="F26" i="1" s="1"/>
  <c r="G26" i="1" s="1"/>
  <c r="J26" i="1" s="1"/>
  <c r="Q26" i="1"/>
  <c r="F14" i="1"/>
  <c r="E21" i="1"/>
  <c r="F21" i="1"/>
  <c r="G21" i="1"/>
  <c r="I21" i="1"/>
  <c r="E23" i="1"/>
  <c r="F23" i="1"/>
  <c r="J23" i="1"/>
  <c r="E24" i="1"/>
  <c r="F24" i="1"/>
  <c r="G24" i="1"/>
  <c r="J24" i="1"/>
  <c r="E25" i="1"/>
  <c r="F25" i="1"/>
  <c r="G25" i="1"/>
  <c r="J25" i="1"/>
  <c r="E22" i="1"/>
  <c r="F22" i="1"/>
  <c r="Q21" i="1"/>
  <c r="Q23" i="1"/>
  <c r="Q24" i="1"/>
  <c r="Q25" i="1"/>
  <c r="G11" i="1"/>
  <c r="F11" i="1"/>
  <c r="C17" i="1"/>
  <c r="Q22" i="1"/>
  <c r="C12" i="1"/>
  <c r="F15" i="1" l="1"/>
  <c r="C16" i="1"/>
  <c r="D18" i="1" s="1"/>
  <c r="C11" i="1"/>
  <c r="O26" i="1" l="1"/>
  <c r="O25" i="1"/>
  <c r="C15" i="1"/>
  <c r="O22" i="1"/>
  <c r="O21" i="1"/>
  <c r="O23" i="1"/>
  <c r="O24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<sst xmlns="http://schemas.openxmlformats.org/spreadsheetml/2006/main" count="62" uniqueCount="53">
  <si>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</si>
  <si>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</si>
  <si>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</si>
  <si>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</si>
  <si>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</si>
  <si>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</si>
  <si>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</si>
  <si>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</si>
  <si>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</si>
  <si>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</si>
  <si>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</si>
  <si>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</si>
  <si>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</si>
  <si>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</si>
  <si>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</si>
  <si>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</si>
  <si>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</si>
  <si>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</si>
  <si>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</si>
  <si>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</si>
  <si>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</si>
  <si>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</si>
  <si>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</si>
  <si>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</si>
  <si>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</si>
  <si>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</si>
  <si>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</si>
  <si>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</si>
  <si>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</si>
  <si>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</si>
  <si>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</si>
  <si>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</si>
  <si>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</si>
  <si>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</si>
  <si>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</si>
  <si>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</si>
  <si>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</si>
  <si>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</si>
  <si>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</si>
  <si>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</si>
  <si>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V1025 Her / GSC 2047-0270</t>
  </si>
  <si>
    <t>EA</t>
  </si>
  <si>
    <t>IBVS 5060</t>
  </si>
  <si>
    <t>I</t>
  </si>
  <si>
    <t>IBVS 5894</t>
  </si>
  <si>
    <t>IBVS 5992</t>
  </si>
  <si>
    <t>IBVS 6029</t>
  </si>
  <si>
    <t>CCD</t>
  </si>
  <si>
    <t>Next ToM-P</t>
  </si>
  <si>
    <t>Next ToM-S</t>
  </si>
  <si>
    <t>12.10-&lt;12.50</t>
  </si>
  <si>
    <t xml:space="preserve">Mag R1 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</si>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</sst>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7" fillId="0" borderId="7" xfId="0" applyFont="1" applyBorder="1" applyAlignment="1">
      <alignment horizontal="right" vertical="center"/>
    </xf>
    <xf numFmtId="22" fontId="17" fillId="0" borderId="7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right" vertical="center"/>
    </xf>
    <xf numFmtId="0" fontId="16" fillId="2" borderId="6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V1025 Her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5.5999999999999999E-3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-3935</c:v>
                </c:pt>
                <c:pt idx="1">
                  <c:v>0</c:v>
                </c:pt>
                <c:pt idx="2">
                  <c:v>2629</c:v>
                </c:pt>
                <c:pt idx="3">
                  <c:v>3893</c:v>
                </c:pt>
                <c:pt idx="4">
                  <c:v>4518</c:v>
                </c:pt>
                <c:pt idx="5">
                  <c:v>11772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5D-45F4-B97D-907E106B510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-3935</c:v>
                </c:pt>
                <c:pt idx="1">
                  <c:v>0</c:v>
                </c:pt>
                <c:pt idx="2">
                  <c:v>2629</c:v>
                </c:pt>
                <c:pt idx="3">
                  <c:v>3893</c:v>
                </c:pt>
                <c:pt idx="4">
                  <c:v>4518</c:v>
                </c:pt>
                <c:pt idx="5">
                  <c:v>11772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1.1665000005450565E-2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5D-45F4-B97D-907E106B510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-3935</c:v>
                </c:pt>
                <c:pt idx="1">
                  <c:v>0</c:v>
                </c:pt>
                <c:pt idx="2">
                  <c:v>2629</c:v>
                </c:pt>
                <c:pt idx="3">
                  <c:v>3893</c:v>
                </c:pt>
                <c:pt idx="4">
                  <c:v>4518</c:v>
                </c:pt>
                <c:pt idx="5">
                  <c:v>11772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-2.1110999994562007E-2</c:v>
                </c:pt>
                <c:pt idx="3">
                  <c:v>-2.5586999996448867E-2</c:v>
                </c:pt>
                <c:pt idx="4">
                  <c:v>-2.8662000004260335E-2</c:v>
                </c:pt>
                <c:pt idx="5">
                  <c:v>-5.2847999999357853E-2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5D-45F4-B97D-907E106B510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-3935</c:v>
                </c:pt>
                <c:pt idx="1">
                  <c:v>0</c:v>
                </c:pt>
                <c:pt idx="2">
                  <c:v>2629</c:v>
                </c:pt>
                <c:pt idx="3">
                  <c:v>3893</c:v>
                </c:pt>
                <c:pt idx="4">
                  <c:v>4518</c:v>
                </c:pt>
                <c:pt idx="5">
                  <c:v>11772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5D-45F4-B97D-907E106B510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-3935</c:v>
                </c:pt>
                <c:pt idx="1">
                  <c:v>0</c:v>
                </c:pt>
                <c:pt idx="2">
                  <c:v>2629</c:v>
                </c:pt>
                <c:pt idx="3">
                  <c:v>3893</c:v>
                </c:pt>
                <c:pt idx="4">
                  <c:v>4518</c:v>
                </c:pt>
                <c:pt idx="5">
                  <c:v>11772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5D-45F4-B97D-907E106B510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-3935</c:v>
                </c:pt>
                <c:pt idx="1">
                  <c:v>0</c:v>
                </c:pt>
                <c:pt idx="2">
                  <c:v>2629</c:v>
                </c:pt>
                <c:pt idx="3">
                  <c:v>3893</c:v>
                </c:pt>
                <c:pt idx="4">
                  <c:v>4518</c:v>
                </c:pt>
                <c:pt idx="5">
                  <c:v>11772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5D-45F4-B97D-907E106B510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5.5999999999999999E-3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2E-3</c:v>
                  </c:pt>
                  <c:pt idx="1">
                    <c:v>0</c:v>
                  </c:pt>
                  <c:pt idx="2">
                    <c:v>6.9999999999999999E-4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5.5999999999999999E-3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-3935</c:v>
                </c:pt>
                <c:pt idx="1">
                  <c:v>0</c:v>
                </c:pt>
                <c:pt idx="2">
                  <c:v>2629</c:v>
                </c:pt>
                <c:pt idx="3">
                  <c:v>3893</c:v>
                </c:pt>
                <c:pt idx="4">
                  <c:v>4518</c:v>
                </c:pt>
                <c:pt idx="5">
                  <c:v>11772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5D-45F4-B97D-907E106B510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-3935</c:v>
                </c:pt>
                <c:pt idx="1">
                  <c:v>0</c:v>
                </c:pt>
                <c:pt idx="2">
                  <c:v>2629</c:v>
                </c:pt>
                <c:pt idx="3">
                  <c:v>3893</c:v>
                </c:pt>
                <c:pt idx="4">
                  <c:v>4518</c:v>
                </c:pt>
                <c:pt idx="5">
                  <c:v>11772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1.0829553150040057E-2</c:v>
                </c:pt>
                <c:pt idx="1">
                  <c:v>-5.982235275357432E-3</c:v>
                </c:pt>
                <c:pt idx="2">
                  <c:v>-1.7214304340254512E-2</c:v>
                </c:pt>
                <c:pt idx="3">
                  <c:v>-2.2614584027599471E-2</c:v>
                </c:pt>
                <c:pt idx="4">
                  <c:v>-2.5284817259079377E-2</c:v>
                </c:pt>
                <c:pt idx="5">
                  <c:v>-5.6276612236927766E-2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5D-45F4-B97D-907E106B510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-3935</c:v>
                </c:pt>
                <c:pt idx="1">
                  <c:v>0</c:v>
                </c:pt>
                <c:pt idx="2">
                  <c:v>2629</c:v>
                </c:pt>
                <c:pt idx="3">
                  <c:v>3893</c:v>
                </c:pt>
                <c:pt idx="4">
                  <c:v>4518</c:v>
                </c:pt>
                <c:pt idx="5">
                  <c:v>11772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85D-45F4-B97D-907E106B5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580224"/>
        <c:axId val="1"/>
      </c:scatterChart>
      <c:valAx>
        <c:axId val="395580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580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219075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B9D8389-52DF-D1B8-BA7C-51B1E4F1EE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8" customWidth="1"/>
    <col min="2" max="2" width="3.85546875" customWidth="1"/>
    <col min="3" max="3" width="11.85546875" customWidth="1"/>
    <col min="4" max="4" width="9.42578125" customWidth="1"/>
    <col min="5" max="5" width="12.42578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23</v>
      </c>
      <c r="B2" t="s">
        <v>41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5" t="s">
        <v>38</v>
      </c>
      <c r="D4" s="26" t="s">
        <v>38</v>
      </c>
    </row>
    <row r="6" spans="1:7" x14ac:dyDescent="0.2">
      <c r="A6" s="5" t="s">
        <v>1</v>
      </c>
    </row>
    <row r="7" spans="1:7" x14ac:dyDescent="0.2">
      <c r="A7" t="s">
        <v>2</v>
      </c>
      <c r="C7" s="32">
        <v>53503.686999999998</v>
      </c>
      <c r="D7" s="27" t="s">
        <v>39</v>
      </c>
    </row>
    <row r="8" spans="1:7" x14ac:dyDescent="0.2">
      <c r="A8" t="s">
        <v>3</v>
      </c>
      <c r="C8" s="32">
        <v>0.56335900000000005</v>
      </c>
      <c r="D8" s="27" t="s">
        <v>39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-5.982235275357432E-3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-4.2723731703678501E-6</v>
      </c>
      <c r="D12" s="3"/>
      <c r="E12" s="36" t="s">
        <v>51</v>
      </c>
      <c r="F12" s="37" t="s">
        <v>50</v>
      </c>
    </row>
    <row r="13" spans="1:7" x14ac:dyDescent="0.2">
      <c r="A13" s="10" t="s">
        <v>18</v>
      </c>
      <c r="B13" s="10"/>
      <c r="C13" s="3" t="s">
        <v>13</v>
      </c>
      <c r="D13" s="14"/>
      <c r="E13" s="33" t="s">
        <v>35</v>
      </c>
      <c r="F13" s="38">
        <v>1</v>
      </c>
    </row>
    <row r="14" spans="1:7" x14ac:dyDescent="0.2">
      <c r="A14" s="10"/>
      <c r="B14" s="10"/>
      <c r="C14" s="10"/>
      <c r="D14" s="14"/>
      <c r="E14" s="33" t="s">
        <v>32</v>
      </c>
      <c r="F14" s="39">
        <f ca="1">NOW()+15018.5+$C$9/24</f>
        <v>60546.809174999995</v>
      </c>
    </row>
    <row r="15" spans="1:7" x14ac:dyDescent="0.2">
      <c r="A15" s="12" t="s">
        <v>17</v>
      </c>
      <c r="B15" s="10"/>
      <c r="C15" s="13">
        <f ca="1">(C7+C11)+(C8+C12)*INT(MAX(F21:F3533))</f>
        <v>60135.49287138776</v>
      </c>
      <c r="D15" s="14"/>
      <c r="E15" s="33" t="s">
        <v>36</v>
      </c>
      <c r="F15" s="39">
        <f ca="1">ROUND(2*($F$14-$C$7)/$C$8,0)/2+$F$13</f>
        <v>12503</v>
      </c>
    </row>
    <row r="16" spans="1:7" x14ac:dyDescent="0.2">
      <c r="A16" s="15" t="s">
        <v>4</v>
      </c>
      <c r="B16" s="10"/>
      <c r="C16" s="16">
        <f ca="1">+C8+C12</f>
        <v>0.5633547276268297</v>
      </c>
      <c r="D16" s="14"/>
      <c r="E16" s="33" t="s">
        <v>37</v>
      </c>
      <c r="F16" s="39">
        <f ca="1">ROUND(2*($F$14-$C$15)/$C$16,0)/2+$F$13</f>
        <v>731</v>
      </c>
    </row>
    <row r="17" spans="1:18" ht="13.5" thickBot="1" x14ac:dyDescent="0.25">
      <c r="A17" s="14" t="s">
        <v>29</v>
      </c>
      <c r="B17" s="10"/>
      <c r="C17" s="10">
        <f>COUNT(C21:C2191)</f>
        <v>6</v>
      </c>
      <c r="D17" s="14"/>
      <c r="E17" s="34" t="s">
        <v>48</v>
      </c>
      <c r="F17" s="40">
        <f ca="1">+$C$15+$C$16*$F$16-15018.5-$C$9/24</f>
        <v>45529.201010616307</v>
      </c>
    </row>
    <row r="18" spans="1:18" ht="14.25" thickTop="1" thickBot="1" x14ac:dyDescent="0.25">
      <c r="A18" s="15" t="s">
        <v>5</v>
      </c>
      <c r="B18" s="10"/>
      <c r="C18" s="17">
        <f ca="1">+C15</f>
        <v>60135.49287138776</v>
      </c>
      <c r="D18" s="18">
        <f ca="1">+C16</f>
        <v>0.5633547276268297</v>
      </c>
      <c r="E18" s="35" t="s">
        <v>49</v>
      </c>
      <c r="F18" s="41">
        <f ca="1">+($C$15+$C$16*$F$16)-($C$16/2)-15018.5-$C$9/24</f>
        <v>45528.919333252496</v>
      </c>
    </row>
    <row r="19" spans="1:18" ht="13.5" thickTop="1" x14ac:dyDescent="0.2">
      <c r="A19" s="22" t="s">
        <v>33</v>
      </c>
      <c r="E19" s="23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39</v>
      </c>
      <c r="I20" s="7" t="s">
        <v>28</v>
      </c>
      <c r="J20" s="7" t="s">
        <v>47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34</v>
      </c>
    </row>
    <row r="21" spans="1:18" x14ac:dyDescent="0.2">
      <c r="A21" s="28" t="s">
        <v>42</v>
      </c>
      <c r="B21" s="29" t="s">
        <v>43</v>
      </c>
      <c r="C21" s="28">
        <v>51286.881000000001</v>
      </c>
      <c r="D21" s="28">
        <v>2E-3</v>
      </c>
      <c r="E21">
        <f>+(C21-C$7)/C$8</f>
        <v>-3934.9792938428191</v>
      </c>
      <c r="F21">
        <f>ROUND(2*E21,0)/2</f>
        <v>-3935</v>
      </c>
      <c r="G21">
        <f>+C21-(C$7+F21*C$8)</f>
        <v>1.1665000005450565E-2</v>
      </c>
      <c r="I21">
        <f>+G21</f>
        <v>1.1665000005450565E-2</v>
      </c>
      <c r="O21">
        <f ca="1">+C$11+C$12*$F21</f>
        <v>1.0829553150040057E-2</v>
      </c>
      <c r="Q21" s="2">
        <f>+C21-15018.5</f>
        <v>36268.381000000001</v>
      </c>
    </row>
    <row r="22" spans="1:18" x14ac:dyDescent="0.2">
      <c r="A22" t="s">
        <v>39</v>
      </c>
      <c r="C22" s="8">
        <v>53503.686999999998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H22">
        <v>0</v>
      </c>
      <c r="O22">
        <f ca="1">+C$11+C$12*$F22</f>
        <v>-5.982235275357432E-3</v>
      </c>
      <c r="Q22" s="2">
        <f>+C22-15018.5</f>
        <v>38485.186999999998</v>
      </c>
    </row>
    <row r="23" spans="1:18" x14ac:dyDescent="0.2">
      <c r="A23" s="28" t="s">
        <v>44</v>
      </c>
      <c r="B23" s="29" t="s">
        <v>43</v>
      </c>
      <c r="C23" s="28">
        <v>54984.736700000001</v>
      </c>
      <c r="D23" s="28">
        <v>6.9999999999999999E-4</v>
      </c>
      <c r="E23">
        <f>+(C23-C$7)/C$8</f>
        <v>2628.9625265594464</v>
      </c>
      <c r="F23">
        <f>ROUND(2*E23,0)/2</f>
        <v>2629</v>
      </c>
      <c r="G23">
        <f>+C23-(C$7+F23*C$8)</f>
        <v>-2.1110999994562007E-2</v>
      </c>
      <c r="J23">
        <f>+G23</f>
        <v>-2.1110999994562007E-2</v>
      </c>
      <c r="O23">
        <f ca="1">+C$11+C$12*$F23</f>
        <v>-1.7214304340254512E-2</v>
      </c>
      <c r="Q23" s="2">
        <f>+C23-15018.5</f>
        <v>39966.236700000001</v>
      </c>
    </row>
    <row r="24" spans="1:18" x14ac:dyDescent="0.2">
      <c r="A24" s="28" t="s">
        <v>45</v>
      </c>
      <c r="B24" s="29" t="s">
        <v>43</v>
      </c>
      <c r="C24" s="28">
        <v>55696.817999999999</v>
      </c>
      <c r="D24" s="28">
        <v>2.9999999999999997E-4</v>
      </c>
      <c r="E24">
        <f>+(C24-C$7)/C$8</f>
        <v>3892.9545813593127</v>
      </c>
      <c r="F24">
        <f>ROUND(2*E24,0)/2</f>
        <v>3893</v>
      </c>
      <c r="G24">
        <f>+C24-(C$7+F24*C$8)</f>
        <v>-2.5586999996448867E-2</v>
      </c>
      <c r="J24">
        <f>+G24</f>
        <v>-2.5586999996448867E-2</v>
      </c>
      <c r="O24">
        <f ca="1">+C$11+C$12*$F24</f>
        <v>-2.2614584027599471E-2</v>
      </c>
      <c r="Q24" s="2">
        <f>+C24-15018.5</f>
        <v>40678.317999999999</v>
      </c>
    </row>
    <row r="25" spans="1:18" x14ac:dyDescent="0.2">
      <c r="A25" s="30" t="s">
        <v>46</v>
      </c>
      <c r="B25" s="31" t="s">
        <v>43</v>
      </c>
      <c r="C25" s="30">
        <v>56048.914299999997</v>
      </c>
      <c r="D25" s="30">
        <v>2.0000000000000001E-4</v>
      </c>
      <c r="E25">
        <f>+(C25-C$7)/C$8</f>
        <v>4517.9491230281192</v>
      </c>
      <c r="F25">
        <f>ROUND(2*E25,0)/2</f>
        <v>4518</v>
      </c>
      <c r="G25">
        <f>+C25-(C$7+F25*C$8)</f>
        <v>-2.8662000004260335E-2</v>
      </c>
      <c r="J25">
        <f>+G25</f>
        <v>-2.8662000004260335E-2</v>
      </c>
      <c r="O25">
        <f ca="1">+C$11+C$12*$F25</f>
        <v>-2.5284817259079377E-2</v>
      </c>
      <c r="Q25" s="2">
        <f>+C25-15018.5</f>
        <v>41030.414299999997</v>
      </c>
    </row>
    <row r="26" spans="1:18" x14ac:dyDescent="0.2">
      <c r="A26" s="42" t="s">
        <v>52</v>
      </c>
      <c r="B26" s="43" t="s">
        <v>43</v>
      </c>
      <c r="C26" s="42">
        <v>60135.496299999999</v>
      </c>
      <c r="D26" s="42">
        <v>5.5999999999999999E-3</v>
      </c>
      <c r="E26">
        <f>+(C26-C$7)/C$8</f>
        <v>11771.906191256376</v>
      </c>
      <c r="F26">
        <f>ROUND(2*E26,0)/2</f>
        <v>11772</v>
      </c>
      <c r="G26">
        <f>+C26-(C$7+F26*C$8)</f>
        <v>-5.2847999999357853E-2</v>
      </c>
      <c r="J26">
        <f>+G26</f>
        <v>-5.2847999999357853E-2</v>
      </c>
      <c r="O26">
        <f ca="1">+C$11+C$12*$F26</f>
        <v>-5.6276612236927766E-2</v>
      </c>
      <c r="Q26" s="2">
        <f>+C26-15018.5</f>
        <v>45116.996299999999</v>
      </c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2024-08-24T07:25:12Z</dcterms:modified>
</cp:coreProperties>
</file>