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CE3B6C-7B44-4E98-BB96-8C7DE0C7B1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3" i="1"/>
  <c r="F23" i="1"/>
  <c r="G23" i="1"/>
  <c r="K23" i="1"/>
  <c r="E24" i="1"/>
  <c r="F24" i="1"/>
  <c r="G24" i="1"/>
  <c r="K24" i="1"/>
  <c r="Q25" i="1"/>
  <c r="E22" i="1"/>
  <c r="F22" i="1"/>
  <c r="G22" i="1"/>
  <c r="I22" i="1"/>
  <c r="E21" i="1"/>
  <c r="F21" i="1"/>
  <c r="G21" i="1"/>
  <c r="I21" i="1"/>
  <c r="Q21" i="1"/>
  <c r="Q22" i="1"/>
  <c r="Q23" i="1"/>
  <c r="Q24" i="1"/>
  <c r="F16" i="1"/>
  <c r="C17" i="1"/>
  <c r="C12" i="1"/>
  <c r="C11" i="1"/>
  <c r="C15" i="1" l="1"/>
  <c r="O21" i="1"/>
  <c r="O25" i="1"/>
  <c r="O24" i="1"/>
  <c r="O22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<sst xmlns="http://schemas.openxmlformats.org/spreadsheetml/2006/main" count="57" uniqueCount="51">
  <si>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</si>
  <si>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</si>
  <si>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</si>
  <si>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</si>
  <si>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</si>
  <si>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</si>
  <si>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</si>
  <si>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</si>
  <si>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</si>
  <si>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</si>
  <si>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</si>
  <si>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</si>
  <si>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</si>
  <si>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</si>
  <si>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</si>
  <si>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</si>
  <si>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</si>
  <si>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</si>
  <si>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</si>
  <si>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</si>
  <si>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</si>
  <si>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</si>
  <si>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</si>
  <si>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</si>
  <si>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</si>
  <si>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</si>
  <si>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</si>
  <si>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</si>
  <si>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</si>
  <si>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</si>
  <si>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</si>
  <si>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</si>
  <si>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</si>
  <si>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</si>
  <si>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</si>
  <si>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</si>
  <si>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</si>
  <si>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</si>
  <si>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</si>
  <si>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</si>
  <si>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</si>
  <si>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</si>
  <si>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V1026 Her / GSC 2048-0120</t>
  </si>
  <si>
    <t>EB</t>
  </si>
  <si>
    <t>IBVS 5060</t>
  </si>
  <si>
    <t>II</t>
  </si>
  <si>
    <t>I</t>
  </si>
  <si>
    <t>IBVS 5992</t>
  </si>
  <si>
    <t>IBVS 6029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</si>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</sst>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24" borderId="0" xfId="0" applyFont="1" applyFill="1" applyAlignment="1"/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V1026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A-4FF6-8118-E9D2A2348C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4.9752000000007683</c:v>
                </c:pt>
                <c:pt idx="1">
                  <c:v>4.9786000000021886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FA-4FF6-8118-E9D2A2348C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FA-4FF6-8118-E9D2A2348C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0.15549999999348074</c:v>
                </c:pt>
                <c:pt idx="3">
                  <c:v>-0.19010000000707805</c:v>
                </c:pt>
                <c:pt idx="4">
                  <c:v>8.856999999989057E-2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A-4FF6-8118-E9D2A2348C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A-4FF6-8118-E9D2A2348C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FA-4FF6-8118-E9D2A2348C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2E-3</c:v>
                  </c:pt>
                  <c:pt idx="1">
                    <c:v>2E-3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FA-4FF6-8118-E9D2A2348C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-0.14908391740569296</c:v>
                </c:pt>
                <c:pt idx="1">
                  <c:v>-0.14852465514306301</c:v>
                </c:pt>
                <c:pt idx="2">
                  <c:v>-2.0252234199927555E-3</c:v>
                </c:pt>
                <c:pt idx="3">
                  <c:v>8.2188243662293936E-3</c:v>
                </c:pt>
                <c:pt idx="4">
                  <c:v>4.7776399040056566E-2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FA-4FF6-8118-E9D2A2348CA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</c:v>
                </c:pt>
                <c:pt idx="1">
                  <c:v>14.5</c:v>
                </c:pt>
                <c:pt idx="2">
                  <c:v>5384.5</c:v>
                </c:pt>
                <c:pt idx="3">
                  <c:v>5760</c:v>
                </c:pt>
                <c:pt idx="4">
                  <c:v>7210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FA-4FF6-8118-E9D2A2348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09536"/>
        <c:axId val="1"/>
      </c:scatterChart>
      <c:valAx>
        <c:axId val="71720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09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CFCF3F-A572-1DBE-CF7A-54F0F2BD6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  <c r="E2">
        <v>6</v>
      </c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38">
        <v>51258.851000000002</v>
      </c>
      <c r="D7" s="29" t="s">
        <v>41</v>
      </c>
    </row>
    <row r="8" spans="1:6" x14ac:dyDescent="0.2">
      <c r="A8" t="s">
        <v>6</v>
      </c>
      <c r="C8" s="38">
        <v>0.82920000000000005</v>
      </c>
      <c r="D8" s="29" t="s">
        <v>41</v>
      </c>
    </row>
    <row r="9" spans="1:6" x14ac:dyDescent="0.2">
      <c r="A9" s="24" t="s">
        <v>35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INTERCEPT(INDIRECT($D$9):G991,INDIRECT($C$9):F991)</f>
        <v>-0.14892023088980127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SLOPE(INDIRECT($D$9):G991,INDIRECT($C$9):F991)</f>
        <v>2.7281085981949769E-5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(C7+C11)+(C8+C12)*INT(MAX(F21:F3532))</f>
        <v>57237.430776399044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0.82922728108598198</v>
      </c>
      <c r="E16" s="14" t="s">
        <v>33</v>
      </c>
      <c r="F16" s="15">
        <f ca="1">NOW()+15018.5+$C$5/24</f>
        <v>60354.736173263889</v>
      </c>
    </row>
    <row r="17" spans="1:21" ht="13.5" thickBot="1" x14ac:dyDescent="0.25">
      <c r="A17" s="14" t="s">
        <v>30</v>
      </c>
      <c r="B17" s="10"/>
      <c r="C17" s="10">
        <f>COUNT(C21:C2190)</f>
        <v>5</v>
      </c>
      <c r="E17" s="14" t="s">
        <v>38</v>
      </c>
      <c r="F17" s="15">
        <f ca="1">ROUND(2*(F16-$C$7)/$C$8,0)/2+F15</f>
        <v>10970.5</v>
      </c>
    </row>
    <row r="18" spans="1:21" ht="14.25" thickTop="1" thickBot="1" x14ac:dyDescent="0.25">
      <c r="A18" s="16" t="s">
        <v>8</v>
      </c>
      <c r="B18" s="10"/>
      <c r="C18" s="19">
        <f ca="1">+C15</f>
        <v>57237.430776399044</v>
      </c>
      <c r="D18" s="20">
        <f ca="1">+C16</f>
        <v>0.82922728108598198</v>
      </c>
      <c r="E18" s="14" t="s">
        <v>39</v>
      </c>
      <c r="F18" s="23">
        <f ca="1">ROUND(2*(F16-$C$15)/$C$16,0)/2+F15</f>
        <v>3760.5</v>
      </c>
    </row>
    <row r="19" spans="1:21" ht="13.5" thickTop="1" x14ac:dyDescent="0.2">
      <c r="E19" s="14" t="s">
        <v>34</v>
      </c>
      <c r="F19" s="18">
        <f ca="1">+$C$15+$C$16*F18-15018.5-$C$5/24</f>
        <v>45337.635800256212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30" t="s">
        <v>44</v>
      </c>
      <c r="B21" s="31" t="s">
        <v>45</v>
      </c>
      <c r="C21" s="30">
        <v>51258.851000000002</v>
      </c>
      <c r="D21" s="30">
        <v>2E-3</v>
      </c>
      <c r="E21" s="34">
        <f>+(C21-C$7)/C$8-E$2</f>
        <v>-6</v>
      </c>
      <c r="F21">
        <f>ROUND(2*E21,0)/2</f>
        <v>-6</v>
      </c>
      <c r="G21">
        <f>+C21-(C$7+F21*C$8)</f>
        <v>4.9752000000007683</v>
      </c>
      <c r="I21">
        <f>+G21</f>
        <v>4.9752000000007683</v>
      </c>
      <c r="O21">
        <f ca="1">+C$11+C$12*$F21</f>
        <v>-0.14908391740569296</v>
      </c>
      <c r="Q21" s="2">
        <f>+C21-15018.5</f>
        <v>36240.351000000002</v>
      </c>
    </row>
    <row r="22" spans="1:21" x14ac:dyDescent="0.2">
      <c r="A22" s="30" t="s">
        <v>44</v>
      </c>
      <c r="B22" s="31" t="s">
        <v>46</v>
      </c>
      <c r="C22" s="30">
        <v>51275.853000000003</v>
      </c>
      <c r="D22" s="30">
        <v>2E-3</v>
      </c>
      <c r="E22" s="34">
        <f>+(C22-C$7)/C$8-E$2</f>
        <v>14.504100337675357</v>
      </c>
      <c r="F22">
        <f>ROUND(2*E22,0)/2</f>
        <v>14.5</v>
      </c>
      <c r="G22">
        <f>+C22-(C$7+F22*C$8)</f>
        <v>4.9786000000021886</v>
      </c>
      <c r="I22">
        <f>+G22</f>
        <v>4.9786000000021886</v>
      </c>
      <c r="O22">
        <f ca="1">+C$11+C$12*$F22</f>
        <v>-0.14852465514306301</v>
      </c>
      <c r="Q22" s="2">
        <f>+C22-15018.5</f>
        <v>36257.353000000003</v>
      </c>
    </row>
    <row r="23" spans="1:21" x14ac:dyDescent="0.2">
      <c r="A23" s="30" t="s">
        <v>47</v>
      </c>
      <c r="B23" s="31" t="s">
        <v>46</v>
      </c>
      <c r="C23" s="30">
        <v>55723.833899999998</v>
      </c>
      <c r="D23" s="30">
        <v>2.9999999999999997E-4</v>
      </c>
      <c r="E23">
        <f>+(C23-C$7)/C$8</f>
        <v>5384.6875301495356</v>
      </c>
      <c r="F23">
        <f>ROUND(2*E23,0)/2</f>
        <v>5384.5</v>
      </c>
      <c r="G23">
        <f>+C23-(C$7+F23*C$8)</f>
        <v>0.15549999999348074</v>
      </c>
      <c r="K23">
        <f>+G23</f>
        <v>0.15549999999348074</v>
      </c>
      <c r="O23">
        <f ca="1">+C$11+C$12*$F23</f>
        <v>-2.0252234199927555E-3</v>
      </c>
      <c r="Q23" s="2">
        <f>+C23-15018.5</f>
        <v>40705.333899999998</v>
      </c>
    </row>
    <row r="24" spans="1:21" x14ac:dyDescent="0.2">
      <c r="A24" s="32" t="s">
        <v>48</v>
      </c>
      <c r="B24" s="33" t="s">
        <v>46</v>
      </c>
      <c r="C24" s="32">
        <v>56034.852899999998</v>
      </c>
      <c r="D24" s="32">
        <v>6.9999999999999999E-4</v>
      </c>
      <c r="E24">
        <f>+(C24-C$7)/C$8</f>
        <v>5759.7707428847025</v>
      </c>
      <c r="F24">
        <f>ROUND(2*E24,0)/2</f>
        <v>5760</v>
      </c>
      <c r="G24">
        <f>+C24-(C$7+F24*C$8)</f>
        <v>-0.19010000000707805</v>
      </c>
      <c r="K24">
        <f>+G24</f>
        <v>-0.19010000000707805</v>
      </c>
      <c r="O24">
        <f ca="1">+C$11+C$12*$F24</f>
        <v>8.2188243662293936E-3</v>
      </c>
      <c r="Q24" s="2">
        <f>+C24-15018.5</f>
        <v>41016.352899999998</v>
      </c>
    </row>
    <row r="25" spans="1:21" x14ac:dyDescent="0.2">
      <c r="A25" s="35" t="s">
        <v>50</v>
      </c>
      <c r="B25" s="36" t="s">
        <v>46</v>
      </c>
      <c r="C25" s="37">
        <v>57237.471570000002</v>
      </c>
      <c r="D25" s="37">
        <v>2.0000000000000001E-4</v>
      </c>
      <c r="E25">
        <f>+(C25-C$7)/C$8</f>
        <v>7210.1068137964285</v>
      </c>
      <c r="F25">
        <f>ROUND(2*E25,0)/2</f>
        <v>7210</v>
      </c>
      <c r="G25">
        <f>+C25-(C$7+F25*C$8)</f>
        <v>8.856999999989057E-2</v>
      </c>
      <c r="K25">
        <f>+G25</f>
        <v>8.856999999989057E-2</v>
      </c>
      <c r="O25">
        <f ca="1">+C$11+C$12*$F25</f>
        <v>4.7776399040056566E-2</v>
      </c>
      <c r="Q25" s="2">
        <f>+C25-15018.5</f>
        <v>42218.971570000002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hyperlinks>
    <hyperlink ref="H145" r:id="rId1" display="http://vsolj.cetus-net.org/bulletin.html"/>
    <hyperlink ref="H138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2024-02-14T04:40:05Z</dcterms:modified>
</cp:coreProperties>
</file>