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812432-2F81-47BD-B9B2-154E563179A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H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1" i="3"/>
  <c r="F31" i="3"/>
  <c r="G31" i="3"/>
  <c r="I31" i="3"/>
  <c r="E30" i="3"/>
  <c r="F30" i="3"/>
  <c r="G30" i="3"/>
  <c r="I30" i="3"/>
  <c r="E32" i="3"/>
  <c r="F32" i="3"/>
  <c r="G32" i="3"/>
  <c r="I32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I28" i="3"/>
  <c r="E29" i="3"/>
  <c r="F29" i="3"/>
  <c r="G29" i="3"/>
  <c r="I29" i="3"/>
  <c r="Q31" i="3"/>
  <c r="Q30" i="3"/>
  <c r="Q32" i="3"/>
  <c r="F24" i="3"/>
  <c r="G24" i="3"/>
  <c r="H24" i="3"/>
  <c r="E14" i="3"/>
  <c r="E15" i="3" s="1"/>
  <c r="Q28" i="3"/>
  <c r="Q29" i="3"/>
  <c r="Q27" i="3"/>
  <c r="F4" i="3"/>
  <c r="G4" i="3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Q24" i="3"/>
  <c r="Q25" i="3"/>
  <c r="Q26" i="3"/>
  <c r="Q26" i="1"/>
  <c r="E26" i="1"/>
  <c r="F26" i="1"/>
  <c r="G26" i="1"/>
  <c r="H26" i="1"/>
  <c r="G4" i="1"/>
  <c r="F4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Q21" i="1"/>
  <c r="Q22" i="1"/>
  <c r="Q23" i="1"/>
  <c r="Q24" i="1"/>
  <c r="E15" i="1"/>
  <c r="C17" i="1"/>
  <c r="Q25" i="1"/>
  <c r="C11" i="1"/>
  <c r="C11" i="3"/>
  <c r="C12" i="1"/>
  <c r="C12" i="3"/>
  <c r="C16" i="3" l="1"/>
  <c r="D18" i="3" s="1"/>
  <c r="C16" i="1"/>
  <c r="D18" i="1" s="1"/>
  <c r="O29" i="3"/>
  <c r="O23" i="3"/>
  <c r="C15" i="3"/>
  <c r="O31" i="3"/>
  <c r="O22" i="3"/>
  <c r="O24" i="3"/>
  <c r="O28" i="3"/>
  <c r="O27" i="3"/>
  <c r="O26" i="3"/>
  <c r="O32" i="3"/>
  <c r="O21" i="3"/>
  <c r="O30" i="3"/>
  <c r="O25" i="3"/>
  <c r="O27" i="1"/>
  <c r="O25" i="1"/>
  <c r="C15" i="1"/>
  <c r="O26" i="1"/>
  <c r="O31" i="1"/>
  <c r="O23" i="1"/>
  <c r="O30" i="1"/>
  <c r="O22" i="1"/>
  <c r="O28" i="1"/>
  <c r="O24" i="1"/>
  <c r="O21" i="1"/>
  <c r="O32" i="1"/>
  <c r="O29" i="1"/>
  <c r="C18" i="3" l="1"/>
  <c r="C18" i="1"/>
  <c r="E16" i="1"/>
  <c r="E17" i="1" s="1"/>
  <c r="E16" i="3"/>
  <c r="E17" i="3" s="1"/>
</calcChain>
</file>

<file path=xl/sharedStrings.xml><?xml version="1.0" encoding="utf-8"?>
<sst xmlns="http://schemas.openxmlformats.org/spreadsheetml/2006/main" count="142" uniqueCount="53">
  <si>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</si>
  <si>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</si>
  <si>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</si>
  <si>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</si>
  <si>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</si>
  <si>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</si>
  <si>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</si>
  <si>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</si>
  <si>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</si>
  <si>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</si>
  <si>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</si>
  <si>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</si>
  <si>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</si>
  <si>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</si>
  <si>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</si>
  <si>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</si>
  <si>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</si>
  <si>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</si>
  <si>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</si>
  <si>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</si>
  <si>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</si>
  <si>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</si>
  <si>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</si>
  <si>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</si>
  <si>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</si>
  <si>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</si>
  <si>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</si>
  <si>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</si>
  <si>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</si>
  <si>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</si>
  <si>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</si>
  <si>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</si>
  <si>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</si>
  <si>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</si>
  <si>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</si>
  <si>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</si>
  <si>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</si>
  <si>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</si>
  <si>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V1031 Her / GSC 1528-0683</t>
  </si>
  <si>
    <t>EA</t>
  </si>
  <si>
    <t>IBVS 5060</t>
  </si>
  <si>
    <t>IBVS</t>
  </si>
  <si>
    <t>I</t>
  </si>
  <si>
    <t>II</t>
  </si>
  <si>
    <t>Add cycle</t>
  </si>
  <si>
    <t>Old Cycle</t>
  </si>
  <si>
    <t>IBVS 5992</t>
  </si>
  <si>
    <t>IBVS 6029</t>
  </si>
  <si>
    <t>OEJV 0160</t>
  </si>
  <si>
    <t>OEJV</t>
  </si>
  <si>
    <t>OEJV 0165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</si>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</sst>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5" fillId="0" borderId="0" xfId="0" applyFont="1" applyFill="1">
      <alignment vertical="top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>
      <alignment vertical="top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V1031 Her --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-0.15825000000040745</c:v>
                </c:pt>
                <c:pt idx="1">
                  <c:v>-0.15825000000040745</c:v>
                </c:pt>
                <c:pt idx="2">
                  <c:v>-0.16280000000551809</c:v>
                </c:pt>
                <c:pt idx="3">
                  <c:v>-0.16280000000551809</c:v>
                </c:pt>
                <c:pt idx="4">
                  <c:v>0</c:v>
                </c:pt>
                <c:pt idx="5">
                  <c:v>-0.69515000000683358</c:v>
                </c:pt>
                <c:pt idx="6">
                  <c:v>-0.67765000000508735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02-49AD-AB3A-9AC30042CF5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7">
                  <c:v>-0.67125000000669388</c:v>
                </c:pt>
                <c:pt idx="8">
                  <c:v>-0.6688200000062352</c:v>
                </c:pt>
                <c:pt idx="9">
                  <c:v>-0.66379000000597443</c:v>
                </c:pt>
                <c:pt idx="10">
                  <c:v>-0.66136000000551576</c:v>
                </c:pt>
                <c:pt idx="11">
                  <c:v>-0.65105000000039581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02-49AD-AB3A-9AC30042CF5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02-49AD-AB3A-9AC30042CF5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02-49AD-AB3A-9AC30042CF5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02-49AD-AB3A-9AC30042CF5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02-49AD-AB3A-9AC30042CF5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02-49AD-AB3A-9AC30042CF5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490.5</c:v>
                </c:pt>
                <c:pt idx="6">
                  <c:v>751.5</c:v>
                </c:pt>
                <c:pt idx="7">
                  <c:v>1034.5</c:v>
                </c:pt>
                <c:pt idx="8">
                  <c:v>1034.5</c:v>
                </c:pt>
                <c:pt idx="9">
                  <c:v>1034.5</c:v>
                </c:pt>
                <c:pt idx="10">
                  <c:v>1034.5</c:v>
                </c:pt>
                <c:pt idx="11">
                  <c:v>1222.5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1.016460153245289</c:v>
                </c:pt>
                <c:pt idx="1">
                  <c:v>1.016460153245289</c:v>
                </c:pt>
                <c:pt idx="2">
                  <c:v>1.0072682989552737</c:v>
                </c:pt>
                <c:pt idx="3">
                  <c:v>1.0072682989552737</c:v>
                </c:pt>
                <c:pt idx="4">
                  <c:v>-0.19710030160827091</c:v>
                </c:pt>
                <c:pt idx="5">
                  <c:v>-0.42831079028788677</c:v>
                </c:pt>
                <c:pt idx="6">
                  <c:v>-0.55134022463116872</c:v>
                </c:pt>
                <c:pt idx="7">
                  <c:v>-0.6847399561221601</c:v>
                </c:pt>
                <c:pt idx="8">
                  <c:v>-0.6847399561221601</c:v>
                </c:pt>
                <c:pt idx="9">
                  <c:v>-0.6847399561221601</c:v>
                </c:pt>
                <c:pt idx="10">
                  <c:v>-0.6847399561221601</c:v>
                </c:pt>
                <c:pt idx="11">
                  <c:v>-0.77335885902076917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02-49AD-AB3A-9AC30042C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02312"/>
        <c:axId val="1"/>
      </c:scatterChart>
      <c:valAx>
        <c:axId val="71520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02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97937099967764"/>
          <c:w val="0.6345864661654134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V1031 Her --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-0.15825000000040745</c:v>
                </c:pt>
                <c:pt idx="1">
                  <c:v>-0.15825000000040745</c:v>
                </c:pt>
                <c:pt idx="2">
                  <c:v>-0.16280000000551809</c:v>
                </c:pt>
                <c:pt idx="3">
                  <c:v>-0.16280000000551809</c:v>
                </c:pt>
                <c:pt idx="4">
                  <c:v>0</c:v>
                </c:pt>
                <c:pt idx="5">
                  <c:v>2.3199999995995313E-2</c:v>
                </c:pt>
                <c:pt idx="6">
                  <c:v>4.0699999997741543E-2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F-42EE-A08C-9526C1854EF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7">
                  <c:v>4.7099999996135011E-2</c:v>
                </c:pt>
                <c:pt idx="8">
                  <c:v>4.9529999996593688E-2</c:v>
                </c:pt>
                <c:pt idx="9">
                  <c:v>5.4559999996854458E-2</c:v>
                </c:pt>
                <c:pt idx="10">
                  <c:v>5.6989999997313134E-2</c:v>
                </c:pt>
                <c:pt idx="11">
                  <c:v>6.7299999995157123E-2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F-42EE-A08C-9526C1854EF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F-42EE-A08C-9526C1854EF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F-42EE-A08C-9526C1854EF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F-42EE-A08C-9526C1854EF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F-42EE-A08C-9526C1854EF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1.4E-3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1.4E-3</c:v>
                  </c:pt>
                  <c:pt idx="10">
                    <c:v>4.8000000000000001E-4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F-42EE-A08C-9526C1854EF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-2574.5</c:v>
                </c:pt>
                <c:pt idx="1">
                  <c:v>-2574.5</c:v>
                </c:pt>
                <c:pt idx="2">
                  <c:v>-2555</c:v>
                </c:pt>
                <c:pt idx="3">
                  <c:v>-2555</c:v>
                </c:pt>
                <c:pt idx="4">
                  <c:v>0</c:v>
                </c:pt>
                <c:pt idx="5">
                  <c:v>490</c:v>
                </c:pt>
                <c:pt idx="6">
                  <c:v>751</c:v>
                </c:pt>
                <c:pt idx="7">
                  <c:v>1034</c:v>
                </c:pt>
                <c:pt idx="8">
                  <c:v>1034</c:v>
                </c:pt>
                <c:pt idx="9">
                  <c:v>1034</c:v>
                </c:pt>
                <c:pt idx="10">
                  <c:v>1034</c:v>
                </c:pt>
                <c:pt idx="11">
                  <c:v>1222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-0.13642577156964736</c:v>
                </c:pt>
                <c:pt idx="1">
                  <c:v>-0.13642577156964736</c:v>
                </c:pt>
                <c:pt idx="2">
                  <c:v>-0.1353998355385978</c:v>
                </c:pt>
                <c:pt idx="3">
                  <c:v>-0.1353998355385978</c:v>
                </c:pt>
                <c:pt idx="4">
                  <c:v>-9.7590941902669232E-4</c:v>
                </c:pt>
                <c:pt idx="5">
                  <c:v>2.4804021617603381E-2</c:v>
                </c:pt>
                <c:pt idx="6">
                  <c:v>3.8535780802420622E-2</c:v>
                </c:pt>
                <c:pt idx="7">
                  <c:v>5.3425006278678404E-2</c:v>
                </c:pt>
                <c:pt idx="8">
                  <c:v>5.3425006278678404E-2</c:v>
                </c:pt>
                <c:pt idx="9">
                  <c:v>5.3425006278678404E-2</c:v>
                </c:pt>
                <c:pt idx="10">
                  <c:v>5.3425006278678404E-2</c:v>
                </c:pt>
                <c:pt idx="11">
                  <c:v>6.3316081860079337E-2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F-42EE-A08C-9526C1854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1784"/>
        <c:axId val="1"/>
      </c:scatterChart>
      <c:valAx>
        <c:axId val="69235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97937099967764"/>
          <c:w val="0.6556390977443609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FA9402-D50A-4610-2BD1-669C0E9F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3F3DF169-F28C-9CE4-4633-E735FC2BE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38</v>
      </c>
      <c r="E1" s="32"/>
      <c r="F1" s="32"/>
      <c r="G1" s="33" t="s">
        <v>39</v>
      </c>
      <c r="H1" s="34" t="s">
        <v>40</v>
      </c>
      <c r="I1" s="30" t="s">
        <v>36</v>
      </c>
      <c r="J1" s="30" t="s">
        <v>36</v>
      </c>
      <c r="K1" s="35">
        <v>54994.838300000003</v>
      </c>
      <c r="L1" s="35">
        <v>1.4367000000000001</v>
      </c>
    </row>
    <row r="2" spans="1:12">
      <c r="A2" t="s">
        <v>23</v>
      </c>
      <c r="B2" t="s">
        <v>39</v>
      </c>
      <c r="C2" s="9"/>
    </row>
    <row r="3" spans="1:12" ht="13.5" thickBot="1"/>
    <row r="4" spans="1:12" ht="14.25" thickTop="1" thickBot="1">
      <c r="A4" s="29" t="s">
        <v>37</v>
      </c>
      <c r="C4" s="7" t="s">
        <v>36</v>
      </c>
      <c r="D4" s="8" t="s">
        <v>36</v>
      </c>
      <c r="F4" s="25" t="str">
        <f>"F"&amp;E19</f>
        <v>F25</v>
      </c>
      <c r="G4" s="26" t="str">
        <f>"G"&amp;E19</f>
        <v>G25</v>
      </c>
    </row>
    <row r="5" spans="1:12" ht="13.5" thickTop="1"/>
    <row r="6" spans="1:12">
      <c r="A6" s="4" t="s">
        <v>0</v>
      </c>
    </row>
    <row r="7" spans="1:12">
      <c r="A7" t="s">
        <v>1</v>
      </c>
      <c r="C7">
        <v>54994.838300000003</v>
      </c>
    </row>
    <row r="8" spans="1:12">
      <c r="A8" t="s">
        <v>2</v>
      </c>
      <c r="C8">
        <v>1.4367000000000001</v>
      </c>
      <c r="D8" s="31" t="s">
        <v>40</v>
      </c>
    </row>
    <row r="9" spans="1:1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>
        <f ca="1">INTERCEPT(INDIRECT($G$4):G991,INDIRECT($F$4):F991)</f>
        <v>-0.19710030160827091</v>
      </c>
      <c r="D11" s="13"/>
      <c r="E11" s="11"/>
    </row>
    <row r="12" spans="1:12">
      <c r="A12" s="11" t="s">
        <v>15</v>
      </c>
      <c r="B12" s="11"/>
      <c r="C12" s="24">
        <f ca="1">SLOPE(INDIRECT($G$4):G991,INDIRECT($F$4):F991)</f>
        <v>-4.7137714307770825E-4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>
        <f ca="1">(C7+C11)+(C8+C12)*INT(MAX(F21:F3532))</f>
        <v>56749.712576829552</v>
      </c>
      <c r="D15" s="16" t="s">
        <v>31</v>
      </c>
      <c r="E15" s="17">
        <f ca="1">TODAY()+15018.5-B9/24</f>
        <v>60354.5</v>
      </c>
    </row>
    <row r="16" spans="1:12">
      <c r="A16" s="18" t="s">
        <v>3</v>
      </c>
      <c r="B16" s="11"/>
      <c r="C16" s="19">
        <f ca="1">+C8+C12</f>
        <v>1.4362286228569223</v>
      </c>
      <c r="D16" s="16" t="s">
        <v>32</v>
      </c>
      <c r="E16" s="17">
        <f ca="1">ROUND(2*(E15-C15)/C16,0)/2+1</f>
        <v>2511</v>
      </c>
    </row>
    <row r="17" spans="1:17" ht="13.5" thickBot="1">
      <c r="A17" s="16" t="s">
        <v>28</v>
      </c>
      <c r="B17" s="11"/>
      <c r="C17" s="11">
        <f>COUNT(C21:C2190)</f>
        <v>12</v>
      </c>
      <c r="D17" s="16" t="s">
        <v>33</v>
      </c>
      <c r="E17" s="20">
        <f ca="1">+C15+C16*E16-15018.5-C9/24</f>
        <v>45337.978482156621</v>
      </c>
    </row>
    <row r="18" spans="1:17" ht="14.25" thickTop="1" thickBot="1">
      <c r="A18" s="18" t="s">
        <v>4</v>
      </c>
      <c r="B18" s="11"/>
      <c r="C18" s="21">
        <f ca="1">+C15</f>
        <v>56749.712576829552</v>
      </c>
      <c r="D18" s="22">
        <f ca="1">+C16</f>
        <v>1.4362286228569223</v>
      </c>
      <c r="E18" s="23" t="s">
        <v>34</v>
      </c>
    </row>
    <row r="19" spans="1:17" ht="13.5" thickTop="1">
      <c r="A19" s="27" t="s">
        <v>35</v>
      </c>
      <c r="E19" s="28">
        <v>25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52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>
      <c r="A21" s="36" t="s">
        <v>40</v>
      </c>
      <c r="B21" s="37" t="s">
        <v>42</v>
      </c>
      <c r="C21" s="38">
        <v>51295.895900000003</v>
      </c>
      <c r="D21" s="38">
        <v>1.4E-3</v>
      </c>
      <c r="E21">
        <f t="shared" ref="E21:E26" si="0">+(C21-C$7)/C$8</f>
        <v>-2574.6101482564209</v>
      </c>
      <c r="F21">
        <f>ROUND(2*E21,0)/2</f>
        <v>-2574.5</v>
      </c>
      <c r="G21">
        <f t="shared" ref="G21:G26" si="1">+C21-(C$7+F21*C$8)</f>
        <v>-0.15825000000040745</v>
      </c>
      <c r="H21">
        <f t="shared" ref="H21:H26" si="2">+G21</f>
        <v>-0.15825000000040745</v>
      </c>
      <c r="O21">
        <f t="shared" ref="O21:O26" ca="1" si="3">+C$11+C$12*$F21</f>
        <v>1.016460153245289</v>
      </c>
      <c r="Q21" s="2">
        <f t="shared" ref="Q21:Q26" si="4">+C21-15018.5</f>
        <v>36277.395900000003</v>
      </c>
    </row>
    <row r="22" spans="1:17">
      <c r="A22" s="36" t="s">
        <v>40</v>
      </c>
      <c r="B22" s="37" t="s">
        <v>42</v>
      </c>
      <c r="C22" s="38">
        <v>51295.895900000003</v>
      </c>
      <c r="D22" s="38">
        <v>1.4E-3</v>
      </c>
      <c r="E22">
        <f t="shared" si="0"/>
        <v>-2574.6101482564209</v>
      </c>
      <c r="F22">
        <f>ROUND(2*E22,0)/2</f>
        <v>-2574.5</v>
      </c>
      <c r="G22">
        <f t="shared" si="1"/>
        <v>-0.15825000000040745</v>
      </c>
      <c r="H22">
        <f t="shared" si="2"/>
        <v>-0.15825000000040745</v>
      </c>
      <c r="O22">
        <f t="shared" ca="1" si="3"/>
        <v>1.016460153245289</v>
      </c>
      <c r="Q22" s="2">
        <f t="shared" si="4"/>
        <v>36277.395900000003</v>
      </c>
    </row>
    <row r="23" spans="1:17">
      <c r="A23" s="36" t="s">
        <v>40</v>
      </c>
      <c r="B23" s="37" t="s">
        <v>43</v>
      </c>
      <c r="C23" s="38">
        <v>51323.906999999999</v>
      </c>
      <c r="D23" s="38">
        <v>4.0000000000000001E-3</v>
      </c>
      <c r="E23">
        <f t="shared" si="0"/>
        <v>-2555.1133152363082</v>
      </c>
      <c r="F23">
        <f>ROUND(2*E23,0)/2</f>
        <v>-2555</v>
      </c>
      <c r="G23">
        <f t="shared" si="1"/>
        <v>-0.16280000000551809</v>
      </c>
      <c r="H23">
        <f t="shared" si="2"/>
        <v>-0.16280000000551809</v>
      </c>
      <c r="O23">
        <f t="shared" ca="1" si="3"/>
        <v>1.0072682989552737</v>
      </c>
      <c r="Q23" s="2">
        <f t="shared" si="4"/>
        <v>36305.406999999999</v>
      </c>
    </row>
    <row r="24" spans="1:17">
      <c r="A24" s="36" t="s">
        <v>40</v>
      </c>
      <c r="B24" s="37" t="s">
        <v>43</v>
      </c>
      <c r="C24" s="38">
        <v>51323.906999999999</v>
      </c>
      <c r="D24" s="38">
        <v>4.0000000000000001E-3</v>
      </c>
      <c r="E24">
        <f t="shared" si="0"/>
        <v>-2555.1133152363082</v>
      </c>
      <c r="F24">
        <f>ROUND(2*E24,0)/2</f>
        <v>-2555</v>
      </c>
      <c r="G24">
        <f t="shared" si="1"/>
        <v>-0.16280000000551809</v>
      </c>
      <c r="H24">
        <f t="shared" si="2"/>
        <v>-0.16280000000551809</v>
      </c>
      <c r="O24">
        <f t="shared" ca="1" si="3"/>
        <v>1.0072682989552737</v>
      </c>
      <c r="Q24" s="2">
        <f t="shared" si="4"/>
        <v>36305.406999999999</v>
      </c>
    </row>
    <row r="25" spans="1:17">
      <c r="A25" s="31" t="s">
        <v>40</v>
      </c>
      <c r="C25" s="9">
        <v>54994.838300000003</v>
      </c>
      <c r="D25" s="9" t="s">
        <v>12</v>
      </c>
      <c r="E25">
        <f t="shared" si="0"/>
        <v>0</v>
      </c>
      <c r="F25">
        <f>ROUND(2*E25,0)/2</f>
        <v>0</v>
      </c>
      <c r="G25">
        <f t="shared" si="1"/>
        <v>0</v>
      </c>
      <c r="H25">
        <f t="shared" si="2"/>
        <v>0</v>
      </c>
      <c r="O25">
        <f t="shared" ca="1" si="3"/>
        <v>-0.19710030160827091</v>
      </c>
      <c r="Q25" s="2">
        <f t="shared" si="4"/>
        <v>39976.338300000003</v>
      </c>
    </row>
    <row r="26" spans="1:17">
      <c r="A26" s="39" t="s">
        <v>46</v>
      </c>
      <c r="B26" s="40" t="s">
        <v>42</v>
      </c>
      <c r="C26" s="39">
        <v>55698.844499999999</v>
      </c>
      <c r="D26" s="39">
        <v>4.0000000000000002E-4</v>
      </c>
      <c r="E26">
        <f t="shared" si="0"/>
        <v>490.01614811721038</v>
      </c>
      <c r="F26">
        <f>ROUND(2*E26,0)/2+0.5</f>
        <v>490.5</v>
      </c>
      <c r="G26">
        <f t="shared" si="1"/>
        <v>-0.69515000000683358</v>
      </c>
      <c r="H26">
        <f t="shared" si="2"/>
        <v>-0.69515000000683358</v>
      </c>
      <c r="O26">
        <f t="shared" ca="1" si="3"/>
        <v>-0.42831079028788677</v>
      </c>
      <c r="Q26" s="2">
        <f t="shared" si="4"/>
        <v>40680.344499999999</v>
      </c>
    </row>
    <row r="27" spans="1:17">
      <c r="A27" s="45" t="s">
        <v>47</v>
      </c>
      <c r="B27" s="48" t="s">
        <v>42</v>
      </c>
      <c r="C27" s="45">
        <v>56073.840700000001</v>
      </c>
      <c r="D27" s="45">
        <v>5.0000000000000001E-4</v>
      </c>
      <c r="E27">
        <f t="shared" ref="E27:E32" si="5">+(C27-C$7)/C$8</f>
        <v>751.02832880907465</v>
      </c>
      <c r="F27">
        <f t="shared" ref="F27:F32" si="6">ROUND(2*E27,0)/2+0.5</f>
        <v>751.5</v>
      </c>
      <c r="G27">
        <f t="shared" ref="G27:G32" si="7">+C27-(C$7+F27*C$8)</f>
        <v>-0.67765000000508735</v>
      </c>
      <c r="H27">
        <f t="shared" ref="H27:H32" si="8">+G27</f>
        <v>-0.67765000000508735</v>
      </c>
      <c r="O27">
        <f t="shared" ref="O27:O32" ca="1" si="9">+C$11+C$12*$F27</f>
        <v>-0.55134022463116872</v>
      </c>
      <c r="Q27" s="2">
        <f t="shared" ref="Q27:Q32" si="10">+C27-15018.5</f>
        <v>41055.340700000001</v>
      </c>
    </row>
    <row r="28" spans="1:17">
      <c r="A28" s="49" t="s">
        <v>48</v>
      </c>
      <c r="B28" s="50" t="s">
        <v>42</v>
      </c>
      <c r="C28" s="51">
        <v>56480.433199999999</v>
      </c>
      <c r="D28" s="51">
        <v>1.4E-3</v>
      </c>
      <c r="E28">
        <f t="shared" si="5"/>
        <v>1034.032783462098</v>
      </c>
      <c r="F28">
        <f t="shared" si="6"/>
        <v>1034.5</v>
      </c>
      <c r="G28">
        <f t="shared" si="7"/>
        <v>-0.67125000000669388</v>
      </c>
      <c r="I28">
        <f>+G28</f>
        <v>-0.67125000000669388</v>
      </c>
      <c r="O28">
        <f t="shared" ca="1" si="9"/>
        <v>-0.6847399561221601</v>
      </c>
      <c r="Q28" s="2">
        <f t="shared" si="10"/>
        <v>41461.933199999999</v>
      </c>
    </row>
    <row r="29" spans="1:17">
      <c r="A29" s="49" t="s">
        <v>48</v>
      </c>
      <c r="B29" s="50" t="s">
        <v>42</v>
      </c>
      <c r="C29" s="51">
        <v>56480.43563</v>
      </c>
      <c r="D29" s="51">
        <v>5.0000000000000001E-4</v>
      </c>
      <c r="E29">
        <f t="shared" si="5"/>
        <v>1034.0344748381685</v>
      </c>
      <c r="F29">
        <f t="shared" si="6"/>
        <v>1034.5</v>
      </c>
      <c r="G29">
        <f t="shared" si="7"/>
        <v>-0.6688200000062352</v>
      </c>
      <c r="I29">
        <f>+G29</f>
        <v>-0.6688200000062352</v>
      </c>
      <c r="O29">
        <f t="shared" ca="1" si="9"/>
        <v>-0.6847399561221601</v>
      </c>
      <c r="Q29" s="2">
        <f t="shared" si="10"/>
        <v>41461.93563</v>
      </c>
    </row>
    <row r="30" spans="1:17">
      <c r="A30" s="52" t="s">
        <v>50</v>
      </c>
      <c r="B30" s="53"/>
      <c r="C30" s="52">
        <v>56480.44066</v>
      </c>
      <c r="D30" s="52">
        <v>1.4E-3</v>
      </c>
      <c r="E30">
        <f t="shared" si="5"/>
        <v>1034.0379759170301</v>
      </c>
      <c r="F30">
        <f t="shared" si="6"/>
        <v>1034.5</v>
      </c>
      <c r="G30">
        <f t="shared" si="7"/>
        <v>-0.66379000000597443</v>
      </c>
      <c r="I30">
        <f>+G30</f>
        <v>-0.66379000000597443</v>
      </c>
      <c r="O30">
        <f t="shared" ca="1" si="9"/>
        <v>-0.6847399561221601</v>
      </c>
      <c r="Q30" s="2">
        <f t="shared" si="10"/>
        <v>41461.94066</v>
      </c>
    </row>
    <row r="31" spans="1:17">
      <c r="A31" s="52" t="s">
        <v>50</v>
      </c>
      <c r="B31" s="53"/>
      <c r="C31" s="52">
        <v>56480.443090000001</v>
      </c>
      <c r="D31" s="52">
        <v>4.8000000000000001E-4</v>
      </c>
      <c r="E31">
        <f t="shared" si="5"/>
        <v>1034.0396672931006</v>
      </c>
      <c r="F31">
        <f t="shared" si="6"/>
        <v>1034.5</v>
      </c>
      <c r="G31">
        <f t="shared" si="7"/>
        <v>-0.66136000000551576</v>
      </c>
      <c r="I31">
        <f>+G31</f>
        <v>-0.66136000000551576</v>
      </c>
      <c r="O31">
        <f t="shared" ca="1" si="9"/>
        <v>-0.6847399561221601</v>
      </c>
      <c r="Q31" s="2">
        <f t="shared" si="10"/>
        <v>41461.943090000001</v>
      </c>
    </row>
    <row r="32" spans="1:17">
      <c r="A32" s="52" t="s">
        <v>51</v>
      </c>
      <c r="B32" s="53" t="s">
        <v>42</v>
      </c>
      <c r="C32" s="54">
        <v>56750.553</v>
      </c>
      <c r="D32" s="52">
        <v>2.9999999999999997E-4</v>
      </c>
      <c r="E32">
        <f t="shared" si="5"/>
        <v>1222.0468434607062</v>
      </c>
      <c r="F32">
        <f t="shared" si="6"/>
        <v>1222.5</v>
      </c>
      <c r="G32">
        <f t="shared" si="7"/>
        <v>-0.65105000000039581</v>
      </c>
      <c r="I32">
        <f>+G32</f>
        <v>-0.65105000000039581</v>
      </c>
      <c r="O32">
        <f t="shared" ca="1" si="9"/>
        <v>-0.77335885902076917</v>
      </c>
      <c r="Q32" s="2">
        <f t="shared" si="10"/>
        <v>41732.053</v>
      </c>
    </row>
    <row r="33" spans="3:4">
      <c r="C33" s="9"/>
      <c r="D33" s="9"/>
    </row>
    <row r="34" spans="3:4">
      <c r="C34" s="9"/>
      <c r="D34" s="9"/>
    </row>
    <row r="35" spans="3:4">
      <c r="C35" s="9"/>
      <c r="D35" s="9"/>
    </row>
    <row r="36" spans="3:4">
      <c r="C36" s="9"/>
      <c r="D36" s="9"/>
    </row>
    <row r="37" spans="3:4">
      <c r="C37" s="9"/>
      <c r="D37" s="9"/>
    </row>
    <row r="38" spans="3:4">
      <c r="C38" s="9"/>
      <c r="D38" s="9"/>
    </row>
    <row r="39" spans="3:4">
      <c r="C39" s="9"/>
      <c r="D39" s="9"/>
    </row>
    <row r="40" spans="3:4">
      <c r="C40" s="9"/>
      <c r="D40" s="9"/>
    </row>
    <row r="41" spans="3:4">
      <c r="C41" s="9"/>
      <c r="D41" s="9"/>
    </row>
    <row r="42" spans="3:4">
      <c r="C42" s="9"/>
      <c r="D42" s="9"/>
    </row>
    <row r="43" spans="3:4">
      <c r="C43" s="9"/>
      <c r="D43" s="9"/>
    </row>
    <row r="44" spans="3:4">
      <c r="C44" s="9"/>
      <c r="D44" s="9"/>
    </row>
    <row r="45" spans="3:4">
      <c r="C45" s="9"/>
      <c r="D45" s="9"/>
    </row>
    <row r="46" spans="3:4">
      <c r="C46" s="9"/>
      <c r="D46" s="9"/>
    </row>
    <row r="47" spans="3:4">
      <c r="C47" s="9"/>
      <c r="D47" s="9"/>
    </row>
    <row r="48" spans="3:4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6939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K20" sqref="K2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38</v>
      </c>
      <c r="E1" s="32"/>
      <c r="F1" s="32"/>
      <c r="G1" s="33" t="s">
        <v>39</v>
      </c>
      <c r="H1" s="34" t="s">
        <v>40</v>
      </c>
      <c r="I1" s="30" t="s">
        <v>36</v>
      </c>
      <c r="J1" s="30" t="s">
        <v>36</v>
      </c>
      <c r="K1" s="35">
        <v>54994.838300000003</v>
      </c>
      <c r="L1" s="35">
        <v>1.4367000000000001</v>
      </c>
    </row>
    <row r="2" spans="1:12">
      <c r="A2" t="s">
        <v>23</v>
      </c>
      <c r="B2" t="s">
        <v>39</v>
      </c>
      <c r="C2" s="9"/>
    </row>
    <row r="3" spans="1:12" ht="13.5" thickBot="1"/>
    <row r="4" spans="1:12" ht="14.25" thickTop="1" thickBot="1">
      <c r="A4" s="29" t="s">
        <v>37</v>
      </c>
      <c r="C4" s="7" t="s">
        <v>36</v>
      </c>
      <c r="D4" s="8" t="s">
        <v>36</v>
      </c>
      <c r="F4" s="25" t="str">
        <f>"F"&amp;E19</f>
        <v>F25</v>
      </c>
      <c r="G4" s="26" t="str">
        <f>"G"&amp;E19</f>
        <v>G25</v>
      </c>
    </row>
    <row r="5" spans="1:12" ht="13.5" thickTop="1"/>
    <row r="6" spans="1:12">
      <c r="A6" s="4" t="s">
        <v>0</v>
      </c>
    </row>
    <row r="7" spans="1:12">
      <c r="A7" t="s">
        <v>1</v>
      </c>
      <c r="C7">
        <v>54994.838300000003</v>
      </c>
    </row>
    <row r="8" spans="1:12">
      <c r="A8" t="s">
        <v>2</v>
      </c>
      <c r="C8">
        <v>1.4367000000000001</v>
      </c>
      <c r="D8" s="31" t="s">
        <v>40</v>
      </c>
    </row>
    <row r="9" spans="1:1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>
        <f ca="1">INTERCEPT(INDIRECT($G$4):G991,INDIRECT($F$4):F991)</f>
        <v>-9.7590941902669232E-4</v>
      </c>
      <c r="D11" s="13"/>
      <c r="E11" s="11"/>
    </row>
    <row r="12" spans="1:12">
      <c r="A12" s="11" t="s">
        <v>15</v>
      </c>
      <c r="B12" s="11"/>
      <c r="C12" s="24">
        <f ca="1">SLOPE(INDIRECT($G$4):G991,INDIRECT($F$4):F991)</f>
        <v>5.2612104156387905E-5</v>
      </c>
      <c r="D12" s="13"/>
      <c r="E12" s="11"/>
    </row>
    <row r="13" spans="1:12">
      <c r="A13" s="11" t="s">
        <v>18</v>
      </c>
      <c r="B13" s="11"/>
      <c r="C13" s="13" t="s">
        <v>12</v>
      </c>
      <c r="D13" s="16" t="s">
        <v>44</v>
      </c>
      <c r="E13" s="12">
        <v>1</v>
      </c>
    </row>
    <row r="14" spans="1:12">
      <c r="A14" s="11"/>
      <c r="B14" s="11"/>
      <c r="C14" s="11"/>
      <c r="D14" s="16" t="s">
        <v>31</v>
      </c>
      <c r="E14" s="17">
        <f ca="1">NOW()+15018.5+$C$9/24</f>
        <v>60354.738153472223</v>
      </c>
    </row>
    <row r="15" spans="1:12">
      <c r="A15" s="14" t="s">
        <v>16</v>
      </c>
      <c r="B15" s="11"/>
      <c r="C15" s="15">
        <f ca="1">(C7+C11)+(C8+C12)*INT(MAX(F21:F3532))</f>
        <v>56750.549016081866</v>
      </c>
      <c r="D15" s="16" t="s">
        <v>45</v>
      </c>
      <c r="E15" s="17">
        <f ca="1">ROUND(2*(E14-$C$7)/$C$8,0)/2+E13</f>
        <v>3731.5</v>
      </c>
    </row>
    <row r="16" spans="1:12">
      <c r="A16" s="18" t="s">
        <v>3</v>
      </c>
      <c r="B16" s="11"/>
      <c r="C16" s="19">
        <f ca="1">+C8+C12</f>
        <v>1.4367526121041565</v>
      </c>
      <c r="D16" s="16" t="s">
        <v>32</v>
      </c>
      <c r="E16" s="26">
        <f ca="1">ROUND(2*(E14-$C$15)/$C$16,0)/2+E13</f>
        <v>2509.5</v>
      </c>
    </row>
    <row r="17" spans="1:17" ht="13.5" thickBot="1">
      <c r="A17" s="16" t="s">
        <v>28</v>
      </c>
      <c r="B17" s="11"/>
      <c r="C17" s="11">
        <f>COUNT(C21:C2190)</f>
        <v>12</v>
      </c>
      <c r="D17" s="16" t="s">
        <v>33</v>
      </c>
      <c r="E17" s="20">
        <f ca="1">+$C$15+$C$16*E16-15018.5-$C$9/24</f>
        <v>45337.975529490584</v>
      </c>
    </row>
    <row r="18" spans="1:17" ht="14.25" thickTop="1" thickBot="1">
      <c r="A18" s="18" t="s">
        <v>4</v>
      </c>
      <c r="B18" s="11"/>
      <c r="C18" s="21">
        <f ca="1">+C15</f>
        <v>56750.549016081866</v>
      </c>
      <c r="D18" s="22">
        <f ca="1">+C16</f>
        <v>1.4367526121041565</v>
      </c>
      <c r="E18" s="23" t="s">
        <v>34</v>
      </c>
    </row>
    <row r="19" spans="1:17" ht="13.5" thickTop="1">
      <c r="A19" s="27" t="s">
        <v>35</v>
      </c>
      <c r="E19" s="28">
        <v>25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49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>
      <c r="A21" s="41" t="s">
        <v>40</v>
      </c>
      <c r="B21" s="42" t="s">
        <v>42</v>
      </c>
      <c r="C21" s="43">
        <v>51295.895900000003</v>
      </c>
      <c r="D21" s="43">
        <v>1.4E-3</v>
      </c>
      <c r="E21">
        <f>+(C21-C$7)/C$8</f>
        <v>-2574.6101482564209</v>
      </c>
      <c r="F21">
        <f t="shared" ref="F21:F32" si="0">ROUND(2*E21,0)/2</f>
        <v>-2574.5</v>
      </c>
      <c r="G21">
        <f>+C21-(C$7+F21*C$8)</f>
        <v>-0.15825000000040745</v>
      </c>
      <c r="H21">
        <f t="shared" ref="H21:H27" si="1">+G21</f>
        <v>-0.15825000000040745</v>
      </c>
      <c r="O21">
        <f ca="1">+C$11+C$12*$F21</f>
        <v>-0.13642577156964736</v>
      </c>
      <c r="Q21" s="2">
        <f>+C21-15018.5</f>
        <v>36277.395900000003</v>
      </c>
    </row>
    <row r="22" spans="1:17">
      <c r="A22" s="41" t="s">
        <v>40</v>
      </c>
      <c r="B22" s="42" t="s">
        <v>42</v>
      </c>
      <c r="C22" s="43">
        <v>51295.895900000003</v>
      </c>
      <c r="D22" s="43">
        <v>1.4E-3</v>
      </c>
      <c r="E22">
        <f>+(C22-C$7)/C$8</f>
        <v>-2574.6101482564209</v>
      </c>
      <c r="F22">
        <f t="shared" si="0"/>
        <v>-2574.5</v>
      </c>
      <c r="G22">
        <f>+C22-(C$7+F22*C$8)</f>
        <v>-0.15825000000040745</v>
      </c>
      <c r="H22">
        <f t="shared" si="1"/>
        <v>-0.15825000000040745</v>
      </c>
      <c r="O22">
        <f ca="1">+C$11+C$12*$F22</f>
        <v>-0.13642577156964736</v>
      </c>
      <c r="Q22" s="2">
        <f>+C22-15018.5</f>
        <v>36277.395900000003</v>
      </c>
    </row>
    <row r="23" spans="1:17">
      <c r="A23" s="41" t="s">
        <v>40</v>
      </c>
      <c r="B23" s="42" t="s">
        <v>43</v>
      </c>
      <c r="C23" s="43">
        <v>51323.906999999999</v>
      </c>
      <c r="D23" s="43">
        <v>4.0000000000000001E-3</v>
      </c>
      <c r="E23">
        <f>+(C23-C$7)/C$8</f>
        <v>-2555.1133152363082</v>
      </c>
      <c r="F23">
        <f t="shared" si="0"/>
        <v>-2555</v>
      </c>
      <c r="G23">
        <f>+C23-(C$7+F23*C$8)</f>
        <v>-0.16280000000551809</v>
      </c>
      <c r="H23">
        <f t="shared" si="1"/>
        <v>-0.16280000000551809</v>
      </c>
      <c r="O23">
        <f ca="1">+C$11+C$12*$F23</f>
        <v>-0.1353998355385978</v>
      </c>
      <c r="Q23" s="2">
        <f>+C23-15018.5</f>
        <v>36305.406999999999</v>
      </c>
    </row>
    <row r="24" spans="1:17">
      <c r="A24" s="41" t="s">
        <v>40</v>
      </c>
      <c r="B24" s="42" t="s">
        <v>43</v>
      </c>
      <c r="C24" s="43">
        <v>51323.906999999999</v>
      </c>
      <c r="D24" s="43">
        <v>4.0000000000000001E-3</v>
      </c>
      <c r="E24">
        <f>+(C24-C$7)/C$8</f>
        <v>-2555.1133152363082</v>
      </c>
      <c r="F24">
        <f t="shared" si="0"/>
        <v>-2555</v>
      </c>
      <c r="G24">
        <f>+C24-(C$7+F24*C$8)</f>
        <v>-0.16280000000551809</v>
      </c>
      <c r="H24">
        <f t="shared" si="1"/>
        <v>-0.16280000000551809</v>
      </c>
      <c r="O24">
        <f ca="1">+C$11+C$12*$F24</f>
        <v>-0.1353998355385978</v>
      </c>
      <c r="Q24" s="2">
        <f>+C24-15018.5</f>
        <v>36305.406999999999</v>
      </c>
    </row>
    <row r="25" spans="1:17">
      <c r="A25" s="44" t="s">
        <v>40</v>
      </c>
      <c r="B25" s="44"/>
      <c r="C25" s="45">
        <v>54994.838300000003</v>
      </c>
      <c r="D25" s="45" t="s">
        <v>12</v>
      </c>
      <c r="E25" s="44">
        <f t="shared" ref="E25:E32" si="2">+(C25-C$7)/C$8</f>
        <v>0</v>
      </c>
      <c r="F25">
        <f t="shared" si="0"/>
        <v>0</v>
      </c>
      <c r="G25">
        <f t="shared" ref="G25:G32" si="3">+C25-(C$7+F25*C$8)</f>
        <v>0</v>
      </c>
      <c r="H25">
        <f t="shared" si="1"/>
        <v>0</v>
      </c>
      <c r="O25">
        <f t="shared" ref="O25:O32" ca="1" si="4">+C$11+C$12*$F25</f>
        <v>-9.7590941902669232E-4</v>
      </c>
      <c r="Q25" s="2">
        <f t="shared" ref="Q25:Q32" si="5">+C25-15018.5</f>
        <v>39976.338300000003</v>
      </c>
    </row>
    <row r="26" spans="1:17">
      <c r="A26" s="46" t="s">
        <v>46</v>
      </c>
      <c r="B26" s="47" t="s">
        <v>42</v>
      </c>
      <c r="C26" s="46">
        <v>55698.844499999999</v>
      </c>
      <c r="D26" s="46">
        <v>4.0000000000000002E-4</v>
      </c>
      <c r="E26" s="44">
        <f t="shared" si="2"/>
        <v>490.01614811721038</v>
      </c>
      <c r="F26">
        <f t="shared" si="0"/>
        <v>490</v>
      </c>
      <c r="G26">
        <f t="shared" si="3"/>
        <v>2.3199999995995313E-2</v>
      </c>
      <c r="H26">
        <f t="shared" si="1"/>
        <v>2.3199999995995313E-2</v>
      </c>
      <c r="O26">
        <f t="shared" ca="1" si="4"/>
        <v>2.4804021617603381E-2</v>
      </c>
      <c r="Q26" s="2">
        <f t="shared" si="5"/>
        <v>40680.344499999999</v>
      </c>
    </row>
    <row r="27" spans="1:17">
      <c r="A27" s="45" t="s">
        <v>47</v>
      </c>
      <c r="B27" s="48" t="s">
        <v>42</v>
      </c>
      <c r="C27" s="45">
        <v>56073.840700000001</v>
      </c>
      <c r="D27" s="45">
        <v>5.0000000000000001E-4</v>
      </c>
      <c r="E27" s="44">
        <f t="shared" si="2"/>
        <v>751.02832880907465</v>
      </c>
      <c r="F27">
        <f t="shared" si="0"/>
        <v>751</v>
      </c>
      <c r="G27">
        <f t="shared" si="3"/>
        <v>4.0699999997741543E-2</v>
      </c>
      <c r="H27">
        <f t="shared" si="1"/>
        <v>4.0699999997741543E-2</v>
      </c>
      <c r="O27">
        <f t="shared" ca="1" si="4"/>
        <v>3.8535780802420622E-2</v>
      </c>
      <c r="Q27" s="2">
        <f t="shared" si="5"/>
        <v>41055.340700000001</v>
      </c>
    </row>
    <row r="28" spans="1:17">
      <c r="A28" s="49" t="s">
        <v>48</v>
      </c>
      <c r="B28" s="50" t="s">
        <v>42</v>
      </c>
      <c r="C28" s="51">
        <v>56480.433199999999</v>
      </c>
      <c r="D28" s="51">
        <v>1.4E-3</v>
      </c>
      <c r="E28" s="44">
        <f t="shared" si="2"/>
        <v>1034.032783462098</v>
      </c>
      <c r="F28">
        <f t="shared" si="0"/>
        <v>1034</v>
      </c>
      <c r="G28">
        <f t="shared" si="3"/>
        <v>4.7099999996135011E-2</v>
      </c>
      <c r="I28">
        <f>+G28</f>
        <v>4.7099999996135011E-2</v>
      </c>
      <c r="O28">
        <f t="shared" ca="1" si="4"/>
        <v>5.3425006278678404E-2</v>
      </c>
      <c r="Q28" s="2">
        <f t="shared" si="5"/>
        <v>41461.933199999999</v>
      </c>
    </row>
    <row r="29" spans="1:17">
      <c r="A29" s="49" t="s">
        <v>48</v>
      </c>
      <c r="B29" s="50" t="s">
        <v>42</v>
      </c>
      <c r="C29" s="51">
        <v>56480.43563</v>
      </c>
      <c r="D29" s="51">
        <v>5.0000000000000001E-4</v>
      </c>
      <c r="E29" s="44">
        <f t="shared" si="2"/>
        <v>1034.0344748381685</v>
      </c>
      <c r="F29">
        <f t="shared" si="0"/>
        <v>1034</v>
      </c>
      <c r="G29">
        <f t="shared" si="3"/>
        <v>4.9529999996593688E-2</v>
      </c>
      <c r="I29">
        <f>+G29</f>
        <v>4.9529999996593688E-2</v>
      </c>
      <c r="O29">
        <f t="shared" ca="1" si="4"/>
        <v>5.3425006278678404E-2</v>
      </c>
      <c r="Q29" s="2">
        <f t="shared" si="5"/>
        <v>41461.93563</v>
      </c>
    </row>
    <row r="30" spans="1:17">
      <c r="A30" s="52" t="s">
        <v>50</v>
      </c>
      <c r="B30" s="53"/>
      <c r="C30" s="52">
        <v>56480.44066</v>
      </c>
      <c r="D30" s="52">
        <v>1.4E-3</v>
      </c>
      <c r="E30" s="44">
        <f t="shared" si="2"/>
        <v>1034.0379759170301</v>
      </c>
      <c r="F30">
        <f t="shared" si="0"/>
        <v>1034</v>
      </c>
      <c r="G30">
        <f t="shared" si="3"/>
        <v>5.4559999996854458E-2</v>
      </c>
      <c r="I30">
        <f>+G30</f>
        <v>5.4559999996854458E-2</v>
      </c>
      <c r="O30">
        <f t="shared" ca="1" si="4"/>
        <v>5.3425006278678404E-2</v>
      </c>
      <c r="Q30" s="2">
        <f t="shared" si="5"/>
        <v>41461.94066</v>
      </c>
    </row>
    <row r="31" spans="1:17">
      <c r="A31" s="52" t="s">
        <v>50</v>
      </c>
      <c r="B31" s="53"/>
      <c r="C31" s="52">
        <v>56480.443090000001</v>
      </c>
      <c r="D31" s="52">
        <v>4.8000000000000001E-4</v>
      </c>
      <c r="E31" s="44">
        <f t="shared" si="2"/>
        <v>1034.0396672931006</v>
      </c>
      <c r="F31">
        <f t="shared" si="0"/>
        <v>1034</v>
      </c>
      <c r="G31">
        <f t="shared" si="3"/>
        <v>5.6989999997313134E-2</v>
      </c>
      <c r="I31">
        <f>+G31</f>
        <v>5.6989999997313134E-2</v>
      </c>
      <c r="O31">
        <f t="shared" ca="1" si="4"/>
        <v>5.3425006278678404E-2</v>
      </c>
      <c r="Q31" s="2">
        <f t="shared" si="5"/>
        <v>41461.943090000001</v>
      </c>
    </row>
    <row r="32" spans="1:17">
      <c r="A32" s="52" t="s">
        <v>51</v>
      </c>
      <c r="B32" s="53" t="s">
        <v>42</v>
      </c>
      <c r="C32" s="54">
        <v>56750.553</v>
      </c>
      <c r="D32" s="52">
        <v>2.9999999999999997E-4</v>
      </c>
      <c r="E32" s="44">
        <f t="shared" si="2"/>
        <v>1222.0468434607062</v>
      </c>
      <c r="F32">
        <f t="shared" si="0"/>
        <v>1222</v>
      </c>
      <c r="G32">
        <f t="shared" si="3"/>
        <v>6.7299999995157123E-2</v>
      </c>
      <c r="I32">
        <f>+G32</f>
        <v>6.7299999995157123E-2</v>
      </c>
      <c r="O32">
        <f t="shared" ca="1" si="4"/>
        <v>6.3316081860079337E-2</v>
      </c>
      <c r="Q32" s="2">
        <f t="shared" si="5"/>
        <v>41732.053</v>
      </c>
    </row>
    <row r="33" spans="3:4">
      <c r="C33" s="9"/>
      <c r="D33" s="9"/>
    </row>
    <row r="34" spans="3:4">
      <c r="C34" s="9"/>
      <c r="D34" s="9"/>
    </row>
    <row r="35" spans="3:4">
      <c r="C35" s="9"/>
      <c r="D35" s="9"/>
    </row>
    <row r="36" spans="3:4">
      <c r="C36" s="9"/>
      <c r="D36" s="9"/>
    </row>
    <row r="37" spans="3:4">
      <c r="C37" s="9"/>
      <c r="D37" s="9"/>
    </row>
    <row r="38" spans="3:4">
      <c r="C38" s="9"/>
      <c r="D38" s="9"/>
    </row>
    <row r="39" spans="3:4">
      <c r="C39" s="9"/>
      <c r="D39" s="9"/>
    </row>
    <row r="40" spans="3:4">
      <c r="C40" s="9"/>
      <c r="D40" s="9"/>
    </row>
    <row r="41" spans="3:4">
      <c r="C41" s="9"/>
      <c r="D41" s="9"/>
    </row>
    <row r="42" spans="3:4">
      <c r="C42" s="9"/>
      <c r="D42" s="9"/>
    </row>
    <row r="43" spans="3:4">
      <c r="C43" s="9"/>
      <c r="D43" s="9"/>
    </row>
    <row r="44" spans="3:4">
      <c r="C44" s="9"/>
      <c r="D44" s="9"/>
    </row>
    <row r="45" spans="3:4">
      <c r="C45" s="9"/>
      <c r="D45" s="9"/>
    </row>
    <row r="46" spans="3:4">
      <c r="C46" s="9"/>
      <c r="D46" s="9"/>
    </row>
    <row r="47" spans="3:4">
      <c r="C47" s="9"/>
      <c r="D47" s="9"/>
    </row>
    <row r="48" spans="3:4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2024-02-14T04:42:56Z</dcterms:modified>
</cp:coreProperties>
</file>