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CDD2516-4759-444C-A066-DE9F0FB13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6" i="1" l="1"/>
  <c r="F76" i="1" s="1"/>
  <c r="G76" i="1" s="1"/>
  <c r="K76" i="1" s="1"/>
  <c r="Q76" i="1"/>
  <c r="E75" i="1"/>
  <c r="F75" i="1" s="1"/>
  <c r="G75" i="1" s="1"/>
  <c r="K75" i="1" s="1"/>
  <c r="Q75" i="1"/>
  <c r="E33" i="1"/>
  <c r="F33" i="1" s="1"/>
  <c r="G33" i="1" s="1"/>
  <c r="K33" i="1" s="1"/>
  <c r="E38" i="1"/>
  <c r="F38" i="1" s="1"/>
  <c r="G38" i="1" s="1"/>
  <c r="J38" i="1" s="1"/>
  <c r="E39" i="1"/>
  <c r="F39" i="1" s="1"/>
  <c r="G39" i="1" s="1"/>
  <c r="J39" i="1" s="1"/>
  <c r="E40" i="1"/>
  <c r="F40" i="1" s="1"/>
  <c r="G40" i="1" s="1"/>
  <c r="J40" i="1" s="1"/>
  <c r="E44" i="1"/>
  <c r="F44" i="1" s="1"/>
  <c r="G44" i="1" s="1"/>
  <c r="J44" i="1" s="1"/>
  <c r="E45" i="1"/>
  <c r="F45" i="1"/>
  <c r="G45" i="1" s="1"/>
  <c r="J45" i="1" s="1"/>
  <c r="E46" i="1"/>
  <c r="F46" i="1" s="1"/>
  <c r="G46" i="1" s="1"/>
  <c r="J46" i="1" s="1"/>
  <c r="E47" i="1"/>
  <c r="F47" i="1" s="1"/>
  <c r="G47" i="1" s="1"/>
  <c r="J47" i="1" s="1"/>
  <c r="E41" i="1"/>
  <c r="F41" i="1" s="1"/>
  <c r="G41" i="1" s="1"/>
  <c r="J41" i="1" s="1"/>
  <c r="E42" i="1"/>
  <c r="F42" i="1"/>
  <c r="G42" i="1" s="1"/>
  <c r="J42" i="1" s="1"/>
  <c r="E49" i="1"/>
  <c r="F49" i="1" s="1"/>
  <c r="G49" i="1" s="1"/>
  <c r="J49" i="1" s="1"/>
  <c r="E50" i="1"/>
  <c r="F50" i="1"/>
  <c r="G50" i="1" s="1"/>
  <c r="J50" i="1" s="1"/>
  <c r="E52" i="1"/>
  <c r="F52" i="1" s="1"/>
  <c r="G52" i="1" s="1"/>
  <c r="J52" i="1" s="1"/>
  <c r="E53" i="1"/>
  <c r="F53" i="1" s="1"/>
  <c r="G53" i="1" s="1"/>
  <c r="J53" i="1" s="1"/>
  <c r="E54" i="1"/>
  <c r="F54" i="1" s="1"/>
  <c r="G54" i="1" s="1"/>
  <c r="J54" i="1" s="1"/>
  <c r="E55" i="1"/>
  <c r="F55" i="1" s="1"/>
  <c r="G55" i="1" s="1"/>
  <c r="J55" i="1" s="1"/>
  <c r="E56" i="1"/>
  <c r="F56" i="1" s="1"/>
  <c r="G56" i="1" s="1"/>
  <c r="J56" i="1" s="1"/>
  <c r="E57" i="1"/>
  <c r="F57" i="1" s="1"/>
  <c r="G57" i="1" s="1"/>
  <c r="J57" i="1" s="1"/>
  <c r="E61" i="1"/>
  <c r="F61" i="1" s="1"/>
  <c r="G61" i="1" s="1"/>
  <c r="J61" i="1" s="1"/>
  <c r="E62" i="1"/>
  <c r="F62" i="1"/>
  <c r="G62" i="1" s="1"/>
  <c r="J62" i="1" s="1"/>
  <c r="E63" i="1"/>
  <c r="F63" i="1" s="1"/>
  <c r="G63" i="1" s="1"/>
  <c r="J63" i="1" s="1"/>
  <c r="E64" i="1"/>
  <c r="F64" i="1"/>
  <c r="G64" i="1" s="1"/>
  <c r="J64" i="1" s="1"/>
  <c r="E66" i="1"/>
  <c r="F66" i="1" s="1"/>
  <c r="G66" i="1" s="1"/>
  <c r="J66" i="1" s="1"/>
  <c r="E67" i="1"/>
  <c r="F67" i="1" s="1"/>
  <c r="G67" i="1" s="1"/>
  <c r="J67" i="1" s="1"/>
  <c r="E68" i="1"/>
  <c r="F68" i="1" s="1"/>
  <c r="G68" i="1" s="1"/>
  <c r="J68" i="1" s="1"/>
  <c r="E69" i="1"/>
  <c r="F69" i="1"/>
  <c r="G69" i="1" s="1"/>
  <c r="J69" i="1" s="1"/>
  <c r="E72" i="1"/>
  <c r="F72" i="1" s="1"/>
  <c r="G72" i="1" s="1"/>
  <c r="J72" i="1" s="1"/>
  <c r="E73" i="1"/>
  <c r="F73" i="1"/>
  <c r="G73" i="1" s="1"/>
  <c r="J73" i="1" s="1"/>
  <c r="E22" i="1"/>
  <c r="F22" i="1" s="1"/>
  <c r="G22" i="1" s="1"/>
  <c r="J22" i="1" s="1"/>
  <c r="E48" i="1"/>
  <c r="F48" i="1"/>
  <c r="G48" i="1" s="1"/>
  <c r="K48" i="1" s="1"/>
  <c r="E59" i="1"/>
  <c r="F59" i="1" s="1"/>
  <c r="G59" i="1" s="1"/>
  <c r="K59" i="1" s="1"/>
  <c r="E60" i="1"/>
  <c r="F60" i="1" s="1"/>
  <c r="G60" i="1" s="1"/>
  <c r="K60" i="1" s="1"/>
  <c r="E70" i="1"/>
  <c r="F70" i="1" s="1"/>
  <c r="G70" i="1" s="1"/>
  <c r="K70" i="1" s="1"/>
  <c r="E71" i="1"/>
  <c r="F71" i="1" s="1"/>
  <c r="G71" i="1" s="1"/>
  <c r="K71" i="1" s="1"/>
  <c r="E74" i="1"/>
  <c r="F74" i="1" s="1"/>
  <c r="G74" i="1" s="1"/>
  <c r="K74" i="1" s="1"/>
  <c r="E43" i="1"/>
  <c r="F43" i="1"/>
  <c r="G43" i="1" s="1"/>
  <c r="K43" i="1" s="1"/>
  <c r="E34" i="1"/>
  <c r="F34" i="1" s="1"/>
  <c r="G34" i="1" s="1"/>
  <c r="J34" i="1" s="1"/>
  <c r="E35" i="1"/>
  <c r="F35" i="1"/>
  <c r="G35" i="1" s="1"/>
  <c r="J35" i="1" s="1"/>
  <c r="E58" i="1"/>
  <c r="F58" i="1" s="1"/>
  <c r="G58" i="1" s="1"/>
  <c r="K58" i="1" s="1"/>
  <c r="E65" i="1"/>
  <c r="F65" i="1" s="1"/>
  <c r="G65" i="1" s="1"/>
  <c r="K65" i="1" s="1"/>
  <c r="D9" i="1"/>
  <c r="C9" i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/>
  <c r="G28" i="1" s="1"/>
  <c r="K28" i="1" s="1"/>
  <c r="E29" i="1"/>
  <c r="F29" i="1" s="1"/>
  <c r="G29" i="1" s="1"/>
  <c r="K29" i="1" s="1"/>
  <c r="E30" i="1"/>
  <c r="F30" i="1"/>
  <c r="G30" i="1" s="1"/>
  <c r="K30" i="1" s="1"/>
  <c r="E31" i="1"/>
  <c r="F31" i="1" s="1"/>
  <c r="G31" i="1" s="1"/>
  <c r="K31" i="1" s="1"/>
  <c r="E32" i="1"/>
  <c r="F32" i="1"/>
  <c r="G32" i="1" s="1"/>
  <c r="K32" i="1" s="1"/>
  <c r="E21" i="1"/>
  <c r="F21" i="1"/>
  <c r="G21" i="1" s="1"/>
  <c r="E36" i="1"/>
  <c r="F36" i="1" s="1"/>
  <c r="G36" i="1" s="1"/>
  <c r="K36" i="1" s="1"/>
  <c r="E37" i="1"/>
  <c r="F37" i="1"/>
  <c r="G37" i="1"/>
  <c r="K37" i="1" s="1"/>
  <c r="E51" i="1"/>
  <c r="F51" i="1" s="1"/>
  <c r="G51" i="1" s="1"/>
  <c r="K51" i="1" s="1"/>
  <c r="Q74" i="1"/>
  <c r="Q23" i="1"/>
  <c r="Q24" i="1"/>
  <c r="Q25" i="1"/>
  <c r="Q26" i="1"/>
  <c r="Q27" i="1"/>
  <c r="Q28" i="1"/>
  <c r="Q29" i="1"/>
  <c r="Q30" i="1"/>
  <c r="Q31" i="1"/>
  <c r="Q32" i="1"/>
  <c r="Q58" i="1"/>
  <c r="G48" i="2"/>
  <c r="C48" i="2"/>
  <c r="E48" i="2"/>
  <c r="G47" i="2"/>
  <c r="C47" i="2"/>
  <c r="G46" i="2"/>
  <c r="C46" i="2"/>
  <c r="G45" i="2"/>
  <c r="C45" i="2"/>
  <c r="G44" i="2"/>
  <c r="C44" i="2"/>
  <c r="E44" i="2"/>
  <c r="G43" i="2"/>
  <c r="C43" i="2"/>
  <c r="E43" i="2"/>
  <c r="G42" i="2"/>
  <c r="C42" i="2"/>
  <c r="E42" i="2"/>
  <c r="G41" i="2"/>
  <c r="C41" i="2"/>
  <c r="G60" i="2"/>
  <c r="C60" i="2"/>
  <c r="E60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E35" i="2"/>
  <c r="G59" i="2"/>
  <c r="C59" i="2"/>
  <c r="G34" i="2"/>
  <c r="C34" i="2"/>
  <c r="G33" i="2"/>
  <c r="C33" i="2"/>
  <c r="G32" i="2"/>
  <c r="C32" i="2"/>
  <c r="E32" i="2"/>
  <c r="G31" i="2"/>
  <c r="C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G25" i="2"/>
  <c r="C25" i="2"/>
  <c r="E25" i="2"/>
  <c r="G24" i="2"/>
  <c r="C24" i="2"/>
  <c r="G23" i="2"/>
  <c r="C23" i="2"/>
  <c r="E23" i="2"/>
  <c r="G22" i="2"/>
  <c r="C22" i="2"/>
  <c r="G21" i="2"/>
  <c r="C21" i="2"/>
  <c r="E21" i="2"/>
  <c r="G20" i="2"/>
  <c r="C20" i="2"/>
  <c r="E20" i="2"/>
  <c r="G19" i="2"/>
  <c r="C19" i="2"/>
  <c r="G18" i="2"/>
  <c r="C18" i="2"/>
  <c r="E18" i="2"/>
  <c r="G17" i="2"/>
  <c r="C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G58" i="2"/>
  <c r="C58" i="2"/>
  <c r="E58" i="2"/>
  <c r="G57" i="2"/>
  <c r="C57" i="2"/>
  <c r="G56" i="2"/>
  <c r="C56" i="2"/>
  <c r="E56" i="2"/>
  <c r="G55" i="2"/>
  <c r="C55" i="2"/>
  <c r="G54" i="2"/>
  <c r="C54" i="2"/>
  <c r="E54" i="2"/>
  <c r="G53" i="2"/>
  <c r="C53" i="2"/>
  <c r="E53" i="2"/>
  <c r="G52" i="2"/>
  <c r="C52" i="2"/>
  <c r="G51" i="2"/>
  <c r="C51" i="2"/>
  <c r="G50" i="2"/>
  <c r="C50" i="2"/>
  <c r="G49" i="2"/>
  <c r="C49" i="2"/>
  <c r="E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60" i="2"/>
  <c r="B60" i="2"/>
  <c r="D60" i="2"/>
  <c r="A60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59" i="2"/>
  <c r="B59" i="2"/>
  <c r="D59" i="2"/>
  <c r="A59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Q72" i="1"/>
  <c r="Q73" i="1"/>
  <c r="Q71" i="1"/>
  <c r="Q69" i="1"/>
  <c r="Q68" i="1"/>
  <c r="Q67" i="1"/>
  <c r="Q66" i="1"/>
  <c r="Q70" i="1"/>
  <c r="Q64" i="1"/>
  <c r="Q63" i="1"/>
  <c r="Q62" i="1"/>
  <c r="Q61" i="1"/>
  <c r="Q57" i="1"/>
  <c r="Q56" i="1"/>
  <c r="Q55" i="1"/>
  <c r="Q54" i="1"/>
  <c r="Q53" i="1"/>
  <c r="Q52" i="1"/>
  <c r="Q65" i="1"/>
  <c r="F16" i="1"/>
  <c r="F17" i="1" s="1"/>
  <c r="C17" i="1"/>
  <c r="Q59" i="1"/>
  <c r="Q60" i="1"/>
  <c r="Q41" i="1"/>
  <c r="Q42" i="1"/>
  <c r="Q49" i="1"/>
  <c r="Q50" i="1"/>
  <c r="Q51" i="1"/>
  <c r="Q43" i="1"/>
  <c r="Q40" i="1"/>
  <c r="Q44" i="1"/>
  <c r="Q45" i="1"/>
  <c r="Q46" i="1"/>
  <c r="Q47" i="1"/>
  <c r="Q48" i="1"/>
  <c r="Q33" i="1"/>
  <c r="Q36" i="1"/>
  <c r="Q37" i="1"/>
  <c r="Q38" i="1"/>
  <c r="Q39" i="1"/>
  <c r="Q21" i="1"/>
  <c r="Q22" i="1"/>
  <c r="Q35" i="1"/>
  <c r="Q34" i="1"/>
  <c r="C11" i="1"/>
  <c r="C12" i="1"/>
  <c r="E46" i="2" l="1"/>
  <c r="E52" i="2"/>
  <c r="E34" i="2"/>
  <c r="E16" i="2"/>
  <c r="E55" i="2"/>
  <c r="E31" i="2"/>
  <c r="E45" i="2"/>
  <c r="E50" i="2"/>
  <c r="E26" i="2"/>
  <c r="E24" i="2"/>
  <c r="E39" i="2"/>
  <c r="E51" i="2"/>
  <c r="E11" i="2"/>
  <c r="E19" i="2"/>
  <c r="E59" i="2"/>
  <c r="E41" i="2"/>
  <c r="E22" i="2"/>
  <c r="E37" i="2"/>
  <c r="E57" i="2"/>
  <c r="E17" i="2"/>
  <c r="E33" i="2"/>
  <c r="E47" i="2"/>
  <c r="O76" i="1"/>
  <c r="C16" i="1"/>
  <c r="D18" i="1" s="1"/>
  <c r="O30" i="1"/>
  <c r="O58" i="1"/>
  <c r="O67" i="1"/>
  <c r="O37" i="1"/>
  <c r="O72" i="1"/>
  <c r="O63" i="1"/>
  <c r="O26" i="1"/>
  <c r="O75" i="1"/>
  <c r="O35" i="1"/>
  <c r="O24" i="1"/>
  <c r="O69" i="1"/>
  <c r="O28" i="1"/>
  <c r="O55" i="1"/>
  <c r="O68" i="1"/>
  <c r="O59" i="1"/>
  <c r="O33" i="1"/>
  <c r="O27" i="1"/>
  <c r="O31" i="1"/>
  <c r="O71" i="1"/>
  <c r="O64" i="1"/>
  <c r="O73" i="1"/>
  <c r="C15" i="1"/>
  <c r="C18" i="1" s="1"/>
  <c r="O48" i="1"/>
  <c r="O34" i="1"/>
  <c r="O50" i="1"/>
  <c r="O38" i="1"/>
  <c r="O74" i="1"/>
  <c r="O41" i="1"/>
  <c r="O32" i="1"/>
  <c r="O70" i="1"/>
  <c r="O23" i="1"/>
  <c r="O36" i="1"/>
  <c r="O45" i="1"/>
  <c r="O29" i="1"/>
  <c r="O21" i="1"/>
  <c r="O61" i="1"/>
  <c r="O62" i="1"/>
  <c r="O53" i="1"/>
  <c r="O42" i="1"/>
  <c r="O54" i="1"/>
  <c r="O51" i="1"/>
  <c r="O57" i="1"/>
  <c r="O52" i="1"/>
  <c r="O56" i="1"/>
  <c r="O39" i="1"/>
  <c r="O60" i="1"/>
  <c r="O22" i="1"/>
  <c r="O47" i="1"/>
  <c r="O49" i="1"/>
  <c r="O46" i="1"/>
  <c r="O66" i="1"/>
  <c r="O40" i="1"/>
  <c r="O44" i="1"/>
  <c r="O25" i="1"/>
  <c r="O65" i="1"/>
  <c r="O43" i="1"/>
  <c r="F18" i="1" l="1"/>
  <c r="F19" i="1" s="1"/>
</calcChain>
</file>

<file path=xl/sharedStrings.xml><?xml version="1.0" encoding="utf-8"?>
<sst xmlns="http://schemas.openxmlformats.org/spreadsheetml/2006/main" count="609" uniqueCount="279">
  <si>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</si>
  <si>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</si>
  <si>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</si>
  <si>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</si>
  <si>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</si>
  <si>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</si>
  <si>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</si>
  <si>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</si>
  <si>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</si>
  <si>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</si>
  <si>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</si>
  <si>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</si>
  <si>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</si>
  <si>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</si>
  <si>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</si>
  <si>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</si>
  <si>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</si>
  <si>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</si>
  <si>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</si>
  <si>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</si>
  <si>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</si>
  <si>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</si>
  <si>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</si>
  <si>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</si>
  <si>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</si>
  <si>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</si>
  <si>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</si>
  <si>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5657</t>
  </si>
  <si>
    <t>not avail.</t>
  </si>
  <si>
    <t>V1038 Her / GSC 02594-01289</t>
  </si>
  <si>
    <t>EW</t>
  </si>
  <si>
    <t>ROTSE1 J165819.81+334022.2</t>
  </si>
  <si>
    <t>I</t>
  </si>
  <si>
    <t>II</t>
  </si>
  <si>
    <t>IBVS 5060</t>
  </si>
  <si>
    <t>IBVS 5438</t>
  </si>
  <si>
    <t>IBVS 5653</t>
  </si>
  <si>
    <t>IBVS 5713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</si>
  <si>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</si>
  <si>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</si>
  <si>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</si>
  <si>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</si>
  <si>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</si>
  <si>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</si>
  <si>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</si>
  <si>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5802</t>
  </si>
  <si>
    <t>Start of linear fit &gt;&gt;&gt;&gt;&gt;&gt;&gt;&gt;&gt;&gt;&gt;&gt;&gt;&gt;&gt;&gt;&gt;&gt;&gt;&gt;&gt;</t>
  </si>
  <si>
    <t>IBVS 5871</t>
  </si>
  <si>
    <t>IBVS 5875</t>
  </si>
  <si>
    <t>IBVS 5874</t>
  </si>
  <si>
    <t>IBVS 5920</t>
  </si>
  <si>
    <t>IBVS 5945</t>
  </si>
  <si>
    <t>Add cycle</t>
  </si>
  <si>
    <t>Old Cycle</t>
  </si>
  <si>
    <t>OEJV 0137</t>
  </si>
  <si>
    <t>IBVS 5918</t>
  </si>
  <si>
    <t>IBVS 5959</t>
  </si>
  <si>
    <t>IBVS 5992</t>
  </si>
  <si>
    <t>IBVS 6010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</si>
  <si>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</si>
  <si>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</si>
  <si>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</si>
  <si>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</si>
  <si>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</si>
  <si>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</si>
  <si>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</si>
  <si>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</si>
  <si>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</si>
  <si>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</si>
  <si>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</si>
  <si>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</si>
  <si>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</si>
  <si>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</si>
  <si>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2452056.4352 </t>
  </si>
  <si>
    <t> 26.05.2001 22:26 </t>
  </si>
  <si>
    <t> 0.0018 </t>
  </si>
  <si>
    <t>E </t>
  </si>
  <si>
    <t>?</t>
  </si>
  <si>
    <t> E.Blättler </t>
  </si>
  <si>
    <t> BBS 126 </t>
  </si>
  <si>
    <t>2452056.5664 </t>
  </si>
  <si>
    <t> 27.05.2001 01:35 </t>
  </si>
  <si>
    <t> -0.0011 </t>
  </si>
  <si>
    <t>2452058.4444 </t>
  </si>
  <si>
    <t> 28.05.2001 22:39 </t>
  </si>
  <si>
    <t> -0.0004 </t>
  </si>
  <si>
    <t>2452058.5797 </t>
  </si>
  <si>
    <t> 29.05.2001 01:54 </t>
  </si>
  <si>
    <t> 0.0008 </t>
  </si>
  <si>
    <t>2452065.4171 </t>
  </si>
  <si>
    <t> 04.06.2001 22:00 </t>
  </si>
  <si>
    <t>2452065.5528 </t>
  </si>
  <si>
    <t> 05.06.2001 01:16 </t>
  </si>
  <si>
    <t> 0.0013 </t>
  </si>
  <si>
    <t>2452073.4593 </t>
  </si>
  <si>
    <t> 12.06.2001 23:01 </t>
  </si>
  <si>
    <t> -0.0035 </t>
  </si>
  <si>
    <t>2452075.4748 </t>
  </si>
  <si>
    <t> 14.06.2001 23:23 </t>
  </si>
  <si>
    <t> 0.0006 </t>
  </si>
  <si>
    <t>2452411.3697 </t>
  </si>
  <si>
    <t> 16.05.2002 20:52 </t>
  </si>
  <si>
    <t> BBS 128 </t>
  </si>
  <si>
    <t>2452411.505 </t>
  </si>
  <si>
    <t> 17.05.2002 00:07 </t>
  </si>
  <si>
    <t> 0.002 </t>
  </si>
  <si>
    <t>2452764.4273 </t>
  </si>
  <si>
    <t> 04.05.2003 22:15 </t>
  </si>
  <si>
    <t> -0.0003 </t>
  </si>
  <si>
    <t> BBS 129 </t>
  </si>
  <si>
    <t>2453137.4644 </t>
  </si>
  <si>
    <t> 11.05.2004 23:08 </t>
  </si>
  <si>
    <t> -0.0010 </t>
  </si>
  <si>
    <t>-I</t>
  </si>
  <si>
    <t> F.Agerer </t>
  </si>
  <si>
    <t>BAVM 173 </t>
  </si>
  <si>
    <t>2453142.4255 </t>
  </si>
  <si>
    <t> 16.05.2004 22:12 </t>
  </si>
  <si>
    <t>2395.5</t>
  </si>
  <si>
    <t> -0.0012 </t>
  </si>
  <si>
    <t> K.&amp; M.Rätz </t>
  </si>
  <si>
    <t>2453216.4435 </t>
  </si>
  <si>
    <t> 29.07.2004 22:38 </t>
  </si>
  <si>
    <t>2671.5</t>
  </si>
  <si>
    <t> -0.0008 </t>
  </si>
  <si>
    <t>IBVS 5653 </t>
  </si>
  <si>
    <t>2453216.5782 </t>
  </si>
  <si>
    <t> 30.07.2004 01:52 </t>
  </si>
  <si>
    <t>2672</t>
  </si>
  <si>
    <t> -0.0002 </t>
  </si>
  <si>
    <t>2453614.4238 </t>
  </si>
  <si>
    <t> 31.08.2005 22:10 </t>
  </si>
  <si>
    <t>4155.5</t>
  </si>
  <si>
    <t> 0.0010 </t>
  </si>
  <si>
    <t>IBVS 5713 </t>
  </si>
  <si>
    <t>2453917.4700 </t>
  </si>
  <si>
    <t> 30.06.2006 23:16 </t>
  </si>
  <si>
    <t>5285.5</t>
  </si>
  <si>
    <t> 0.0042 </t>
  </si>
  <si>
    <t>2454000.3326 </t>
  </si>
  <si>
    <t> 21.09.2006 19:58 </t>
  </si>
  <si>
    <t>5594.5</t>
  </si>
  <si>
    <t> -0.0007 </t>
  </si>
  <si>
    <t>C </t>
  </si>
  <si>
    <t>BAVM 186 </t>
  </si>
  <si>
    <t>2454205.4890 </t>
  </si>
  <si>
    <t> 14.04.2007 23:44 </t>
  </si>
  <si>
    <t>6359.5</t>
  </si>
  <si>
    <t> -0.0017 </t>
  </si>
  <si>
    <t> M.&amp; C.Rätz </t>
  </si>
  <si>
    <t>BAVM 201 </t>
  </si>
  <si>
    <t>2454205.6254 </t>
  </si>
  <si>
    <t> 15.04.2007 03:00 </t>
  </si>
  <si>
    <t>6360</t>
  </si>
  <si>
    <t>2454210.4519 </t>
  </si>
  <si>
    <t> 19.04.2007 22:50 </t>
  </si>
  <si>
    <t>6378</t>
  </si>
  <si>
    <t> -0.0001 </t>
  </si>
  <si>
    <t>o</t>
  </si>
  <si>
    <t> BBS 133 (=IBVS 5781) </t>
  </si>
  <si>
    <t>2454217.4252 </t>
  </si>
  <si>
    <t> 26.04.2007 22:12 </t>
  </si>
  <si>
    <t>6404</t>
  </si>
  <si>
    <t> 0.0005 </t>
  </si>
  <si>
    <t>2454217.5588 </t>
  </si>
  <si>
    <t> 27.04.2007 01:24 </t>
  </si>
  <si>
    <t>6404.5</t>
  </si>
  <si>
    <t> 0.0001 </t>
  </si>
  <si>
    <t>2454218.4999 </t>
  </si>
  <si>
    <t> 27.04.2007 23:59 </t>
  </si>
  <si>
    <t>6408</t>
  </si>
  <si>
    <t> 0.0025 </t>
  </si>
  <si>
    <t>2454223.4586 </t>
  </si>
  <si>
    <t> 02.05.2007 23:00 </t>
  </si>
  <si>
    <t>6426.5</t>
  </si>
  <si>
    <t>2454597.4349 </t>
  </si>
  <si>
    <t> 10.05.2008 22:26 </t>
  </si>
  <si>
    <t>7821</t>
  </si>
  <si>
    <t>2454597.5680 </t>
  </si>
  <si>
    <t> 11.05.2008 01:37 </t>
  </si>
  <si>
    <t>7821.5</t>
  </si>
  <si>
    <t>2454697.463 </t>
  </si>
  <si>
    <t> 18.08.2008 23:06 </t>
  </si>
  <si>
    <t>8194</t>
  </si>
  <si>
    <t>IBVS 5871 </t>
  </si>
  <si>
    <t>2454931.4510 </t>
  </si>
  <si>
    <t> 09.04.2009 22:49 </t>
  </si>
  <si>
    <t>9066.5</t>
  </si>
  <si>
    <t> -0.0018 </t>
  </si>
  <si>
    <t>BAVM 209 </t>
  </si>
  <si>
    <t>2454931.5878 </t>
  </si>
  <si>
    <t> 10.04.2009 02:06 </t>
  </si>
  <si>
    <t>9067</t>
  </si>
  <si>
    <t> 0.0009 </t>
  </si>
  <si>
    <t>2454934.4019 </t>
  </si>
  <si>
    <t> 12.04.2009 21:38 </t>
  </si>
  <si>
    <t>9077.5</t>
  </si>
  <si>
    <t> -0.0009 </t>
  </si>
  <si>
    <t>2454934.5380 </t>
  </si>
  <si>
    <t> 13.04.2009 00:54 </t>
  </si>
  <si>
    <t>9078</t>
  </si>
  <si>
    <t> 0.0011 </t>
  </si>
  <si>
    <t>2454947.4100 </t>
  </si>
  <si>
    <t> 25.04.2009 21:50 </t>
  </si>
  <si>
    <t>9126</t>
  </si>
  <si>
    <t>2454947.5424 </t>
  </si>
  <si>
    <t> 26.04.2009 01:01 </t>
  </si>
  <si>
    <t>9126.5</t>
  </si>
  <si>
    <t>2455033.4959 </t>
  </si>
  <si>
    <t> 20.07.2009 23:54 </t>
  </si>
  <si>
    <t>9447</t>
  </si>
  <si>
    <t> 0.0007 </t>
  </si>
  <si>
    <t>BAVM 212 </t>
  </si>
  <si>
    <t>2455049.4529 </t>
  </si>
  <si>
    <t> 05.08.2009 22:52 </t>
  </si>
  <si>
    <t>9506.5</t>
  </si>
  <si>
    <t>IBVS 5920 </t>
  </si>
  <si>
    <t>2455283.8413 </t>
  </si>
  <si>
    <t> 28.03.2010 08:11 </t>
  </si>
  <si>
    <t>10380.5</t>
  </si>
  <si>
    <t> R.Diethelm </t>
  </si>
  <si>
    <t>IBVS 5945 </t>
  </si>
  <si>
    <t>2455314.4140 </t>
  </si>
  <si>
    <t> 27.04.2010 21:56 </t>
  </si>
  <si>
    <t>10494.5</t>
  </si>
  <si>
    <t>BAVM 214 </t>
  </si>
  <si>
    <t>2455314.5499 </t>
  </si>
  <si>
    <t> 28.04.2010 01:11 </t>
  </si>
  <si>
    <t>10495</t>
  </si>
  <si>
    <t>2455340.4275 </t>
  </si>
  <si>
    <t> 23.05.2010 22:15 </t>
  </si>
  <si>
    <t>10591.5</t>
  </si>
  <si>
    <t>2455372.4765 </t>
  </si>
  <si>
    <t> 24.06.2010 23:26 </t>
  </si>
  <si>
    <t>10711</t>
  </si>
  <si>
    <t> 0.0023 </t>
  </si>
  <si>
    <t>2455386.4235 </t>
  </si>
  <si>
    <t> 08.07.2010 22:09 </t>
  </si>
  <si>
    <t>10763</t>
  </si>
  <si>
    <t> 0.0040 </t>
  </si>
  <si>
    <t> J.Starzomski </t>
  </si>
  <si>
    <t>OEJV 0137 </t>
  </si>
  <si>
    <t>2455659.4282 </t>
  </si>
  <si>
    <t> 07.04.2011 22:16 </t>
  </si>
  <si>
    <t>11781</t>
  </si>
  <si>
    <t>BAVM 220 </t>
  </si>
  <si>
    <t>2455659.5618 </t>
  </si>
  <si>
    <t> 08.04.2011 01:28 </t>
  </si>
  <si>
    <t>11781.5</t>
  </si>
  <si>
    <t>2455661.4391 </t>
  </si>
  <si>
    <t> 09.04.2011 22:32 </t>
  </si>
  <si>
    <t>11788.5</t>
  </si>
  <si>
    <t> 0.0014 </t>
  </si>
  <si>
    <t>2455661.5739 </t>
  </si>
  <si>
    <t> 10.04.2011 01:46 </t>
  </si>
  <si>
    <t>11789</t>
  </si>
  <si>
    <t> 0.0021 </t>
  </si>
  <si>
    <t>2455712.7953 </t>
  </si>
  <si>
    <t> 31.05.2011 07:05 </t>
  </si>
  <si>
    <t>11980</t>
  </si>
  <si>
    <t> 0.0012 </t>
  </si>
  <si>
    <t>IBVS 5992 </t>
  </si>
  <si>
    <t>2456051.9046 </t>
  </si>
  <si>
    <t> 04.05.2012 09:42 </t>
  </si>
  <si>
    <t>13244.5</t>
  </si>
  <si>
    <t> -0.0026 </t>
  </si>
  <si>
    <t>IBVS 6029 </t>
  </si>
  <si>
    <t>2456764.4655 </t>
  </si>
  <si>
    <t> 16.04.2014 23:10 </t>
  </si>
  <si>
    <t>15901.5</t>
  </si>
  <si>
    <t> 0.0051 </t>
  </si>
  <si>
    <t>BAVM 238 </t>
  </si>
  <si>
    <t>2456764.5999 </t>
  </si>
  <si>
    <t> 17.04.2014 02:23 </t>
  </si>
  <si>
    <t>15902</t>
  </si>
  <si>
    <t> 0.0054 </t>
  </si>
  <si>
    <t>OEJV 0179</t>
  </si>
  <si>
    <t>RHN 2019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</si>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</sst>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>
      <alignment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8" fillId="24" borderId="17" xfId="38" applyFill="1" applyBorder="1" applyAlignment="1" applyProtection="1">
      <alignment horizontal="right" vertical="top" wrapText="1"/>
    </xf>
    <xf numFmtId="0" fontId="3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8" fillId="0" borderId="0" xfId="42" applyFont="1" applyAlignment="1">
      <alignment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left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V1038 Her - O-C Diagr.</a:t>
            </a:r>
          </a:p>
        </c:rich>
      </c:tx>
      <c:layout>
        <c:manualLayout>
          <c:xMode val="edge"/>
          <c:yMode val="edge"/>
          <c:x val="0.3602588206361119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7A-4291-97FA-6A825E3C49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7A-4291-97FA-6A825E3C49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">
                  <c:v>0</c:v>
                </c:pt>
                <c:pt idx="13">
                  <c:v>-2.6860999998461921E-2</c:v>
                </c:pt>
                <c:pt idx="14">
                  <c:v>-2.7146499996888451E-2</c:v>
                </c:pt>
                <c:pt idx="17">
                  <c:v>-3.0926500003261026E-2</c:v>
                </c:pt>
                <c:pt idx="18">
                  <c:v>-3.1516499991994351E-2</c:v>
                </c:pt>
                <c:pt idx="19">
                  <c:v>-3.746349999710219E-2</c:v>
                </c:pt>
                <c:pt idx="20">
                  <c:v>-4.1058499991777353E-2</c:v>
                </c:pt>
                <c:pt idx="21">
                  <c:v>-3.8749999999708962E-2</c:v>
                </c:pt>
                <c:pt idx="23">
                  <c:v>-3.9001999997708481E-2</c:v>
                </c:pt>
                <c:pt idx="24">
                  <c:v>-3.9493500000389758E-2</c:v>
                </c:pt>
                <c:pt idx="25">
                  <c:v>-3.7033999993582256E-2</c:v>
                </c:pt>
                <c:pt idx="26">
                  <c:v>-3.9719499996863306E-2</c:v>
                </c:pt>
                <c:pt idx="28">
                  <c:v>-4.461299999820767E-2</c:v>
                </c:pt>
                <c:pt idx="29">
                  <c:v>-4.5604499995533843E-2</c:v>
                </c:pt>
                <c:pt idx="31">
                  <c:v>-5.0439499995263759E-2</c:v>
                </c:pt>
                <c:pt idx="32">
                  <c:v>-4.7730999991472345E-2</c:v>
                </c:pt>
                <c:pt idx="33">
                  <c:v>-4.9552500000572763E-2</c:v>
                </c:pt>
                <c:pt idx="34">
                  <c:v>-4.7543999993649777E-2</c:v>
                </c:pt>
                <c:pt idx="35">
                  <c:v>-4.8327999989851378E-2</c:v>
                </c:pt>
                <c:pt idx="36">
                  <c:v>-5.0019499998597894E-2</c:v>
                </c:pt>
                <c:pt idx="40">
                  <c:v>-5.2763499996217433E-2</c:v>
                </c:pt>
                <c:pt idx="41">
                  <c:v>-5.0954999998793937E-2</c:v>
                </c:pt>
                <c:pt idx="42">
                  <c:v>-5.3014500001154374E-2</c:v>
                </c:pt>
                <c:pt idx="43">
                  <c:v>-5.1883000000088941E-2</c:v>
                </c:pt>
                <c:pt idx="45">
                  <c:v>-5.5992999994487036E-2</c:v>
                </c:pt>
                <c:pt idx="46">
                  <c:v>-5.6484499997168314E-2</c:v>
                </c:pt>
                <c:pt idx="47">
                  <c:v>-5.6465499990736134E-2</c:v>
                </c:pt>
                <c:pt idx="48">
                  <c:v>-5.5756999994628131E-2</c:v>
                </c:pt>
                <c:pt idx="51">
                  <c:v>-6.6744499999913387E-2</c:v>
                </c:pt>
                <c:pt idx="52">
                  <c:v>-6.6435999993700534E-2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7A-4291-97FA-6A825E3C49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">
                  <c:v>-1.0387999995145947E-2</c:v>
                </c:pt>
                <c:pt idx="3">
                  <c:v>-1.3279499995405786E-2</c:v>
                </c:pt>
                <c:pt idx="4">
                  <c:v>-1.2560499999381136E-2</c:v>
                </c:pt>
                <c:pt idx="5">
                  <c:v>-1.1351999994076323E-2</c:v>
                </c:pt>
                <c:pt idx="6">
                  <c:v>-1.2618499997188337E-2</c:v>
                </c:pt>
                <c:pt idx="7">
                  <c:v>-1.1010000001988374E-2</c:v>
                </c:pt>
                <c:pt idx="8">
                  <c:v>-1.5908499990473501E-2</c:v>
                </c:pt>
                <c:pt idx="9">
                  <c:v>-1.178099999378901E-2</c:v>
                </c:pt>
                <c:pt idx="10">
                  <c:v>-1.6088499993202277E-2</c:v>
                </c:pt>
                <c:pt idx="11">
                  <c:v>-1.4880000002449378E-2</c:v>
                </c:pt>
                <c:pt idx="12">
                  <c:v>-2.140799999324372E-2</c:v>
                </c:pt>
                <c:pt idx="15">
                  <c:v>-2.7654499994241633E-2</c:v>
                </c:pt>
                <c:pt idx="16">
                  <c:v>-2.7045999995607417E-2</c:v>
                </c:pt>
                <c:pt idx="22">
                  <c:v>-3.954399999929592E-2</c:v>
                </c:pt>
                <c:pt idx="27">
                  <c:v>-4.5098499991581775E-2</c:v>
                </c:pt>
                <c:pt idx="30">
                  <c:v>-4.8771999994642101E-2</c:v>
                </c:pt>
                <c:pt idx="37">
                  <c:v>-4.9170999991474673E-2</c:v>
                </c:pt>
                <c:pt idx="38">
                  <c:v>-4.9059500001021661E-2</c:v>
                </c:pt>
                <c:pt idx="39">
                  <c:v>-5.2601499999582302E-2</c:v>
                </c:pt>
                <c:pt idx="44">
                  <c:v>-5.0318999994487967E-2</c:v>
                </c:pt>
                <c:pt idx="49">
                  <c:v>-5.7309999996505212E-2</c:v>
                </c:pt>
                <c:pt idx="50">
                  <c:v>-6.541349999315571E-2</c:v>
                </c:pt>
                <c:pt idx="53">
                  <c:v>-6.7013999992923345E-2</c:v>
                </c:pt>
                <c:pt idx="54">
                  <c:v>-8.5704999997687992E-2</c:v>
                </c:pt>
                <c:pt idx="55">
                  <c:v>-9.624199999962002E-2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A-4291-97FA-6A825E3C49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7A-4291-97FA-6A825E3C49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7A-4291-97FA-6A825E3C49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2.0000000000000001E-4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1.6999999999999999E-3</c:v>
                  </c:pt>
                  <c:pt idx="16">
                    <c:v>1.2999999999999999E-3</c:v>
                  </c:pt>
                  <c:pt idx="17">
                    <c:v>5.0000000000000001E-4</c:v>
                  </c:pt>
                  <c:pt idx="18">
                    <c:v>1.4E-3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1.2999999999999999E-3</c:v>
                  </c:pt>
                  <c:pt idx="24">
                    <c:v>2.0000000000000001E-4</c:v>
                  </c:pt>
                  <c:pt idx="25">
                    <c:v>5.4000000000000003E-3</c:v>
                  </c:pt>
                  <c:pt idx="26">
                    <c:v>1.6000000000000001E-3</c:v>
                  </c:pt>
                  <c:pt idx="27">
                    <c:v>2.0000000000000001E-4</c:v>
                  </c:pt>
                  <c:pt idx="28">
                    <c:v>8.9999999999999998E-4</c:v>
                  </c:pt>
                  <c:pt idx="29">
                    <c:v>2.9999999999999997E-4</c:v>
                  </c:pt>
                  <c:pt idx="30">
                    <c:v>2E-3</c:v>
                  </c:pt>
                  <c:pt idx="31">
                    <c:v>1.1999999999999999E-3</c:v>
                  </c:pt>
                  <c:pt idx="32">
                    <c:v>8.0000000000000004E-4</c:v>
                  </c:pt>
                  <c:pt idx="33">
                    <c:v>8.9999999999999998E-4</c:v>
                  </c:pt>
                  <c:pt idx="34">
                    <c:v>5.9999999999999995E-4</c:v>
                  </c:pt>
                  <c:pt idx="35">
                    <c:v>6.9999999999999999E-4</c:v>
                  </c:pt>
                  <c:pt idx="36">
                    <c:v>1.4E-3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5.0000000000000001E-4</c:v>
                  </c:pt>
                  <c:pt idx="41">
                    <c:v>5.9999999999999995E-4</c:v>
                  </c:pt>
                  <c:pt idx="42">
                    <c:v>8.0000000000000004E-4</c:v>
                  </c:pt>
                  <c:pt idx="43">
                    <c:v>1.2999999999999999E-3</c:v>
                  </c:pt>
                  <c:pt idx="44">
                    <c:v>1E-4</c:v>
                  </c:pt>
                  <c:pt idx="45">
                    <c:v>1.1000000000000001E-3</c:v>
                  </c:pt>
                  <c:pt idx="46">
                    <c:v>8.9999999999999998E-4</c:v>
                  </c:pt>
                  <c:pt idx="47">
                    <c:v>8.0000000000000004E-4</c:v>
                  </c:pt>
                  <c:pt idx="48">
                    <c:v>8.0000000000000004E-4</c:v>
                  </c:pt>
                  <c:pt idx="49">
                    <c:v>4.0000000000000002E-4</c:v>
                  </c:pt>
                  <c:pt idx="50">
                    <c:v>5.9999999999999995E-4</c:v>
                  </c:pt>
                  <c:pt idx="51">
                    <c:v>8.9999999999999998E-4</c:v>
                  </c:pt>
                  <c:pt idx="52">
                    <c:v>4.0000000000000002E-4</c:v>
                  </c:pt>
                  <c:pt idx="53">
                    <c:v>1E-4</c:v>
                  </c:pt>
                  <c:pt idx="54">
                    <c:v>1E-4</c:v>
                  </c:pt>
                  <c:pt idx="5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7A-4291-97FA-6A825E3C49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-193.5</c:v>
                </c:pt>
                <c:pt idx="1">
                  <c:v>0</c:v>
                </c:pt>
                <c:pt idx="2">
                  <c:v>2836</c:v>
                </c:pt>
                <c:pt idx="3">
                  <c:v>2836.5</c:v>
                </c:pt>
                <c:pt idx="4">
                  <c:v>2843.5</c:v>
                </c:pt>
                <c:pt idx="5">
                  <c:v>2844</c:v>
                </c:pt>
                <c:pt idx="6">
                  <c:v>2869.5</c:v>
                </c:pt>
                <c:pt idx="7">
                  <c:v>2870</c:v>
                </c:pt>
                <c:pt idx="8">
                  <c:v>2899.5</c:v>
                </c:pt>
                <c:pt idx="9">
                  <c:v>2907</c:v>
                </c:pt>
                <c:pt idx="10">
                  <c:v>4159.5</c:v>
                </c:pt>
                <c:pt idx="11">
                  <c:v>4160</c:v>
                </c:pt>
                <c:pt idx="12">
                  <c:v>5476</c:v>
                </c:pt>
                <c:pt idx="13">
                  <c:v>6867</c:v>
                </c:pt>
                <c:pt idx="14">
                  <c:v>6885.5</c:v>
                </c:pt>
                <c:pt idx="15">
                  <c:v>7161.5</c:v>
                </c:pt>
                <c:pt idx="16">
                  <c:v>7162</c:v>
                </c:pt>
                <c:pt idx="17">
                  <c:v>8645.5</c:v>
                </c:pt>
                <c:pt idx="18">
                  <c:v>9775.5</c:v>
                </c:pt>
                <c:pt idx="19">
                  <c:v>10084.5</c:v>
                </c:pt>
                <c:pt idx="20">
                  <c:v>10849.5</c:v>
                </c:pt>
                <c:pt idx="21">
                  <c:v>10850</c:v>
                </c:pt>
                <c:pt idx="22">
                  <c:v>10868</c:v>
                </c:pt>
                <c:pt idx="23">
                  <c:v>10894</c:v>
                </c:pt>
                <c:pt idx="24">
                  <c:v>10894.5</c:v>
                </c:pt>
                <c:pt idx="25">
                  <c:v>10898</c:v>
                </c:pt>
                <c:pt idx="26">
                  <c:v>10916.5</c:v>
                </c:pt>
                <c:pt idx="27">
                  <c:v>12029.5</c:v>
                </c:pt>
                <c:pt idx="28">
                  <c:v>12311</c:v>
                </c:pt>
                <c:pt idx="29">
                  <c:v>12311.5</c:v>
                </c:pt>
                <c:pt idx="30">
                  <c:v>12684</c:v>
                </c:pt>
                <c:pt idx="31">
                  <c:v>13556.5</c:v>
                </c:pt>
                <c:pt idx="32">
                  <c:v>13557</c:v>
                </c:pt>
                <c:pt idx="33">
                  <c:v>13567.5</c:v>
                </c:pt>
                <c:pt idx="34">
                  <c:v>13568</c:v>
                </c:pt>
                <c:pt idx="35">
                  <c:v>13616</c:v>
                </c:pt>
                <c:pt idx="36">
                  <c:v>13616.5</c:v>
                </c:pt>
                <c:pt idx="37">
                  <c:v>13937</c:v>
                </c:pt>
                <c:pt idx="38">
                  <c:v>13996.5</c:v>
                </c:pt>
                <c:pt idx="39">
                  <c:v>14870.5</c:v>
                </c:pt>
                <c:pt idx="40">
                  <c:v>14984.5</c:v>
                </c:pt>
                <c:pt idx="41">
                  <c:v>14985</c:v>
                </c:pt>
                <c:pt idx="42">
                  <c:v>15081.5</c:v>
                </c:pt>
                <c:pt idx="43">
                  <c:v>15201</c:v>
                </c:pt>
                <c:pt idx="44">
                  <c:v>15253</c:v>
                </c:pt>
                <c:pt idx="45">
                  <c:v>16271</c:v>
                </c:pt>
                <c:pt idx="46">
                  <c:v>16271.5</c:v>
                </c:pt>
                <c:pt idx="47">
                  <c:v>16278.5</c:v>
                </c:pt>
                <c:pt idx="48">
                  <c:v>16279</c:v>
                </c:pt>
                <c:pt idx="49">
                  <c:v>16470</c:v>
                </c:pt>
                <c:pt idx="50">
                  <c:v>17734.5</c:v>
                </c:pt>
                <c:pt idx="51">
                  <c:v>20391.5</c:v>
                </c:pt>
                <c:pt idx="52">
                  <c:v>20392</c:v>
                </c:pt>
                <c:pt idx="53">
                  <c:v>21738</c:v>
                </c:pt>
                <c:pt idx="54">
                  <c:v>27135</c:v>
                </c:pt>
                <c:pt idx="55">
                  <c:v>31274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-3.8587021768729099E-3</c:v>
                </c:pt>
                <c:pt idx="1">
                  <c:v>-4.4654670674481728E-3</c:v>
                </c:pt>
                <c:pt idx="2">
                  <c:v>-1.3358413990814817E-2</c:v>
                </c:pt>
                <c:pt idx="3">
                  <c:v>-1.3359981858749119E-2</c:v>
                </c:pt>
                <c:pt idx="4">
                  <c:v>-1.3381932009829362E-2</c:v>
                </c:pt>
                <c:pt idx="5">
                  <c:v>-1.3383499877763664E-2</c:v>
                </c:pt>
                <c:pt idx="6">
                  <c:v>-1.3463461142413117E-2</c:v>
                </c:pt>
                <c:pt idx="7">
                  <c:v>-1.3465029010347421E-2</c:v>
                </c:pt>
                <c:pt idx="8">
                  <c:v>-1.3557533218471298E-2</c:v>
                </c:pt>
                <c:pt idx="9">
                  <c:v>-1.3581051237485844E-2</c:v>
                </c:pt>
                <c:pt idx="10">
                  <c:v>-1.7508560412914868E-2</c:v>
                </c:pt>
                <c:pt idx="11">
                  <c:v>-1.7510128280849174E-2</c:v>
                </c:pt>
                <c:pt idx="12">
                  <c:v>-2.1636756683934683E-2</c:v>
                </c:pt>
                <c:pt idx="13">
                  <c:v>-2.5998565277165642E-2</c:v>
                </c:pt>
                <c:pt idx="14">
                  <c:v>-2.6056576390734852E-2</c:v>
                </c:pt>
                <c:pt idx="15">
                  <c:v>-2.6922039490470111E-2</c:v>
                </c:pt>
                <c:pt idx="16">
                  <c:v>-2.6923607358404416E-2</c:v>
                </c:pt>
                <c:pt idx="17">
                  <c:v>-3.1575471519481431E-2</c:v>
                </c:pt>
                <c:pt idx="18">
                  <c:v>-3.5118853051006219E-2</c:v>
                </c:pt>
                <c:pt idx="19">
                  <c:v>-3.6087795434405476E-2</c:v>
                </c:pt>
                <c:pt idx="20">
                  <c:v>-3.8486633373889072E-2</c:v>
                </c:pt>
                <c:pt idx="21">
                  <c:v>-3.848820124182338E-2</c:v>
                </c:pt>
                <c:pt idx="22">
                  <c:v>-3.8544644487458285E-2</c:v>
                </c:pt>
                <c:pt idx="23">
                  <c:v>-3.8626173620042045E-2</c:v>
                </c:pt>
                <c:pt idx="24">
                  <c:v>-3.8627741487976347E-2</c:v>
                </c:pt>
                <c:pt idx="25">
                  <c:v>-3.8638716563516466E-2</c:v>
                </c:pt>
                <c:pt idx="26">
                  <c:v>-3.8696727677085679E-2</c:v>
                </c:pt>
                <c:pt idx="27">
                  <c:v>-4.2186801698844166E-2</c:v>
                </c:pt>
                <c:pt idx="28">
                  <c:v>-4.3069511345856758E-2</c:v>
                </c:pt>
                <c:pt idx="29">
                  <c:v>-4.3071079213791059E-2</c:v>
                </c:pt>
                <c:pt idx="30">
                  <c:v>-4.4239140824846798E-2</c:v>
                </c:pt>
                <c:pt idx="31">
                  <c:v>-4.6975070370205541E-2</c:v>
                </c:pt>
                <c:pt idx="32">
                  <c:v>-4.6976638238139849E-2</c:v>
                </c:pt>
                <c:pt idx="33">
                  <c:v>-4.7009563464760207E-2</c:v>
                </c:pt>
                <c:pt idx="34">
                  <c:v>-4.7011131332694515E-2</c:v>
                </c:pt>
                <c:pt idx="35">
                  <c:v>-4.7161646654387601E-2</c:v>
                </c:pt>
                <c:pt idx="36">
                  <c:v>-4.7163214522321903E-2</c:v>
                </c:pt>
                <c:pt idx="37">
                  <c:v>-4.8168217868210128E-2</c:v>
                </c:pt>
                <c:pt idx="38">
                  <c:v>-4.8354794152392189E-2</c:v>
                </c:pt>
                <c:pt idx="39">
                  <c:v>-5.1095427301553843E-2</c:v>
                </c:pt>
                <c:pt idx="40">
                  <c:v>-5.1452901190574926E-2</c:v>
                </c:pt>
                <c:pt idx="41">
                  <c:v>-5.1454469058509228E-2</c:v>
                </c:pt>
                <c:pt idx="42">
                  <c:v>-5.1757067569829708E-2</c:v>
                </c:pt>
                <c:pt idx="43">
                  <c:v>-5.2131788006128124E-2</c:v>
                </c:pt>
                <c:pt idx="44">
                  <c:v>-5.2294846271295638E-2</c:v>
                </c:pt>
                <c:pt idx="45">
                  <c:v>-5.5487025385536556E-2</c:v>
                </c:pt>
                <c:pt idx="46">
                  <c:v>-5.5488593253470858E-2</c:v>
                </c:pt>
                <c:pt idx="47">
                  <c:v>-5.5510543404551103E-2</c:v>
                </c:pt>
                <c:pt idx="48">
                  <c:v>-5.5512111272485405E-2</c:v>
                </c:pt>
                <c:pt idx="49">
                  <c:v>-5.6111036823389152E-2</c:v>
                </c:pt>
                <c:pt idx="50">
                  <c:v>-6.0076174829241449E-2</c:v>
                </c:pt>
                <c:pt idx="51">
                  <c:v>-6.8407825032127625E-2</c:v>
                </c:pt>
                <c:pt idx="52">
                  <c:v>-6.8409392900061927E-2</c:v>
                </c:pt>
                <c:pt idx="53">
                  <c:v>-7.2630093379205618E-2</c:v>
                </c:pt>
                <c:pt idx="54">
                  <c:v>-8.9553659862072241E-2</c:v>
                </c:pt>
                <c:pt idx="55">
                  <c:v>-0.10253247062223252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7A-4291-97FA-6A825E3C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38368"/>
        <c:axId val="1"/>
      </c:scatterChart>
      <c:valAx>
        <c:axId val="51033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33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365925-7664-CC04-ADB6-9CBE61B02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1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5653" TargetMode="External"/><Relationship Id="rId21" Type="http://schemas.openxmlformats.org/officeDocument/2006/relationships/hyperlink" Target="http://www.bav-astro.de/sfs/BAVM_link.php?BAVMnr=209" TargetMode="External"/><Relationship Id="rId34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186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09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www.bav-astro.de/sfs/BAVM_link.php?BAVMnr=220" TargetMode="External"/><Relationship Id="rId38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konkoly.hu/cgi-bin/IBVS?5871" TargetMode="External"/><Relationship Id="rId20" Type="http://schemas.openxmlformats.org/officeDocument/2006/relationships/hyperlink" Target="http://www.bav-astro.de/sfs/BAVM_link.php?BAVMnr=209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konkoly.hu/cgi-bin/IBVS?5713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www.konkoly.hu/cgi-bin/IBVS?5920" TargetMode="External"/><Relationship Id="rId32" Type="http://schemas.openxmlformats.org/officeDocument/2006/relationships/hyperlink" Target="http://www.bav-astro.de/sfs/BAVM_link.php?BAVMnr=220" TargetMode="External"/><Relationship Id="rId37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713" TargetMode="External"/><Relationship Id="rId15" Type="http://schemas.openxmlformats.org/officeDocument/2006/relationships/hyperlink" Target="http://www.bav-astro.de/sfs/BAVM_link.php?BAVMnr=201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14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653" TargetMode="External"/><Relationship Id="rId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7"/>
  <sheetViews>
    <sheetView tabSelected="1" workbookViewId="0">
      <pane xSplit="14" ySplit="22" topLeftCell="O5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</row>
    <row r="2" spans="1:6" s="22" customFormat="1" ht="12.95" customHeight="1" x14ac:dyDescent="0.2">
      <c r="A2" s="22" t="s">
        <v>23</v>
      </c>
      <c r="B2" s="22" t="s">
        <v>30</v>
      </c>
    </row>
    <row r="3" spans="1:6" s="22" customFormat="1" ht="12.95" customHeight="1" thickBot="1" x14ac:dyDescent="0.25">
      <c r="A3" s="23" t="s">
        <v>31</v>
      </c>
    </row>
    <row r="4" spans="1:6" s="22" customFormat="1" ht="12.95" customHeight="1" thickTop="1" thickBot="1" x14ac:dyDescent="0.25">
      <c r="A4" s="24" t="s">
        <v>0</v>
      </c>
      <c r="C4" s="25" t="s">
        <v>28</v>
      </c>
      <c r="D4" s="26" t="s">
        <v>28</v>
      </c>
    </row>
    <row r="5" spans="1:6" s="22" customFormat="1" ht="12.95" customHeight="1" thickTop="1" x14ac:dyDescent="0.2">
      <c r="A5" s="27" t="s">
        <v>39</v>
      </c>
      <c r="C5" s="28">
        <v>-9.5</v>
      </c>
      <c r="D5" s="22" t="s">
        <v>40</v>
      </c>
    </row>
    <row r="6" spans="1:6" s="22" customFormat="1" ht="12.95" customHeight="1" x14ac:dyDescent="0.2">
      <c r="A6" s="24" t="s">
        <v>1</v>
      </c>
    </row>
    <row r="7" spans="1:6" s="22" customFormat="1" ht="12.95" customHeight="1" x14ac:dyDescent="0.2">
      <c r="A7" s="22" t="s">
        <v>2</v>
      </c>
      <c r="C7" s="59">
        <v>51295.878599999996</v>
      </c>
    </row>
    <row r="8" spans="1:6" s="22" customFormat="1" ht="12.95" customHeight="1" x14ac:dyDescent="0.2">
      <c r="A8" s="22" t="s">
        <v>3</v>
      </c>
      <c r="C8" s="60">
        <v>0.268183</v>
      </c>
    </row>
    <row r="9" spans="1:6" s="22" customFormat="1" ht="12.95" customHeight="1" x14ac:dyDescent="0.2">
      <c r="A9" s="29" t="s">
        <v>46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s="22" customFormat="1" ht="12.95" customHeight="1" thickBot="1" x14ac:dyDescent="0.25">
      <c r="C10" s="33" t="s">
        <v>19</v>
      </c>
      <c r="D10" s="33" t="s">
        <v>20</v>
      </c>
    </row>
    <row r="11" spans="1:6" s="22" customFormat="1" ht="12.95" customHeight="1" x14ac:dyDescent="0.2">
      <c r="A11" s="22" t="s">
        <v>15</v>
      </c>
      <c r="C11" s="32">
        <f ca="1">INTERCEPT(INDIRECT($D$9):G990,INDIRECT($C$9):F990)</f>
        <v>-4.4654670674481728E-3</v>
      </c>
      <c r="D11" s="34"/>
    </row>
    <row r="12" spans="1:6" s="22" customFormat="1" ht="12.95" customHeight="1" x14ac:dyDescent="0.2">
      <c r="A12" s="22" t="s">
        <v>16</v>
      </c>
      <c r="C12" s="32">
        <f ca="1">SLOPE(INDIRECT($D$9):G990,INDIRECT($C$9):F990)</f>
        <v>-3.1357358686060097E-6</v>
      </c>
      <c r="D12" s="34"/>
    </row>
    <row r="13" spans="1:6" s="22" customFormat="1" ht="12.95" customHeight="1" x14ac:dyDescent="0.2">
      <c r="A13" s="22" t="s">
        <v>18</v>
      </c>
      <c r="C13" s="34" t="s">
        <v>13</v>
      </c>
    </row>
    <row r="14" spans="1:6" s="22" customFormat="1" ht="12.95" customHeight="1" x14ac:dyDescent="0.2"/>
    <row r="15" spans="1:6" s="22" customFormat="1" ht="12.95" customHeight="1" x14ac:dyDescent="0.2">
      <c r="A15" s="35" t="s">
        <v>17</v>
      </c>
      <c r="C15" s="36">
        <f ca="1">(C7+C11)+(C8+C12)*INT(MAX(F21:F3531))</f>
        <v>59682.931209529372</v>
      </c>
      <c r="E15" s="37" t="s">
        <v>52</v>
      </c>
      <c r="F15" s="28">
        <v>1</v>
      </c>
    </row>
    <row r="16" spans="1:6" s="22" customFormat="1" ht="12.95" customHeight="1" x14ac:dyDescent="0.2">
      <c r="A16" s="24" t="s">
        <v>4</v>
      </c>
      <c r="C16" s="38">
        <f ca="1">+C8+C12</f>
        <v>0.26817986426413137</v>
      </c>
      <c r="E16" s="37" t="s">
        <v>41</v>
      </c>
      <c r="F16" s="39">
        <f ca="1">NOW()+15018.5+$C$5/24</f>
        <v>60354.743391782402</v>
      </c>
    </row>
    <row r="17" spans="1:17" s="22" customFormat="1" ht="12.95" customHeight="1" thickBot="1" x14ac:dyDescent="0.25">
      <c r="A17" s="37" t="s">
        <v>38</v>
      </c>
      <c r="C17" s="22">
        <f>COUNT(C21:C2189)</f>
        <v>56</v>
      </c>
      <c r="E17" s="37" t="s">
        <v>53</v>
      </c>
      <c r="F17" s="39">
        <f ca="1">ROUND(2*(F16-$C$7)/$C$8,0)/2+F15</f>
        <v>33779.5</v>
      </c>
    </row>
    <row r="18" spans="1:17" s="22" customFormat="1" ht="12.95" customHeight="1" thickTop="1" thickBot="1" x14ac:dyDescent="0.25">
      <c r="A18" s="24" t="s">
        <v>5</v>
      </c>
      <c r="C18" s="40">
        <f ca="1">+C15</f>
        <v>59682.931209529372</v>
      </c>
      <c r="D18" s="41">
        <f ca="1">+C16</f>
        <v>0.26817986426413137</v>
      </c>
      <c r="E18" s="37" t="s">
        <v>42</v>
      </c>
      <c r="F18" s="32">
        <f ca="1">ROUND(2*(F16-$C$15)/$C$16,0)/2+F15</f>
        <v>2506</v>
      </c>
    </row>
    <row r="19" spans="1:17" s="22" customFormat="1" ht="12.95" customHeight="1" thickTop="1" x14ac:dyDescent="0.2">
      <c r="E19" s="37" t="s">
        <v>43</v>
      </c>
      <c r="F19" s="42">
        <f ca="1">+$C$15+$C$16*F18-15018.5-$C$5/24</f>
        <v>45336.885782708618</v>
      </c>
    </row>
    <row r="20" spans="1:17" s="22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3" t="s">
        <v>68</v>
      </c>
      <c r="I20" s="43" t="s">
        <v>71</v>
      </c>
      <c r="J20" s="43" t="s">
        <v>65</v>
      </c>
      <c r="K20" s="43" t="s">
        <v>63</v>
      </c>
      <c r="L20" s="43" t="s">
        <v>24</v>
      </c>
      <c r="M20" s="43" t="s">
        <v>25</v>
      </c>
      <c r="N20" s="43" t="s">
        <v>26</v>
      </c>
      <c r="O20" s="43" t="s">
        <v>22</v>
      </c>
      <c r="P20" s="44" t="s">
        <v>21</v>
      </c>
      <c r="Q20" s="33" t="s">
        <v>14</v>
      </c>
    </row>
    <row r="21" spans="1:17" s="22" customFormat="1" ht="12.95" customHeight="1" x14ac:dyDescent="0.2">
      <c r="A21" s="22" t="s">
        <v>34</v>
      </c>
      <c r="B21" s="34" t="s">
        <v>33</v>
      </c>
      <c r="C21" s="45">
        <v>51243.984100000001</v>
      </c>
      <c r="D21" s="45">
        <v>2.0000000000000001E-4</v>
      </c>
      <c r="E21" s="22">
        <f t="shared" ref="E21:E52" si="0">+(C21-C$7)/C$8</f>
        <v>-193.50406252445111</v>
      </c>
      <c r="F21" s="22">
        <f t="shared" ref="F21:F52" si="1">ROUND(2*E21,0)/2</f>
        <v>-193.5</v>
      </c>
      <c r="G21" s="22">
        <f t="shared" ref="G21:G52" si="2">+C21-(C$7+F21*C$8)</f>
        <v>-1.0894999941228889E-3</v>
      </c>
      <c r="O21" s="22">
        <f t="shared" ref="O21:O52" ca="1" si="3">+C$11+C$12*$F21</f>
        <v>-3.8587021768729099E-3</v>
      </c>
      <c r="Q21" s="46">
        <f t="shared" ref="Q21:Q52" si="4">+C21-15018.5</f>
        <v>36225.484100000001</v>
      </c>
    </row>
    <row r="22" spans="1:17" s="22" customFormat="1" ht="12.95" customHeight="1" x14ac:dyDescent="0.2">
      <c r="A22" s="4" t="s">
        <v>34</v>
      </c>
      <c r="B22" s="7" t="s">
        <v>32</v>
      </c>
      <c r="C22" s="6">
        <v>51295.878599999996</v>
      </c>
      <c r="D22" s="6">
        <v>4.0000000000000002E-4</v>
      </c>
      <c r="E22" s="22">
        <f t="shared" si="0"/>
        <v>0</v>
      </c>
      <c r="F22" s="22">
        <f t="shared" si="1"/>
        <v>0</v>
      </c>
      <c r="G22" s="22">
        <f t="shared" si="2"/>
        <v>0</v>
      </c>
      <c r="J22" s="22">
        <f>+G22</f>
        <v>0</v>
      </c>
      <c r="O22" s="22">
        <f t="shared" ca="1" si="3"/>
        <v>-4.4654670674481728E-3</v>
      </c>
      <c r="Q22" s="46">
        <f t="shared" si="4"/>
        <v>36277.378599999996</v>
      </c>
    </row>
    <row r="23" spans="1:17" s="22" customFormat="1" ht="12.95" customHeight="1" x14ac:dyDescent="0.2">
      <c r="A23" s="47" t="s">
        <v>79</v>
      </c>
      <c r="B23" s="48" t="s">
        <v>32</v>
      </c>
      <c r="C23" s="47">
        <v>52056.4352</v>
      </c>
      <c r="D23" s="47" t="s">
        <v>71</v>
      </c>
      <c r="E23" s="22">
        <f t="shared" si="0"/>
        <v>2835.9612652554542</v>
      </c>
      <c r="F23" s="22">
        <f t="shared" si="1"/>
        <v>2836</v>
      </c>
      <c r="G23" s="22">
        <f t="shared" si="2"/>
        <v>-1.0387999995145947E-2</v>
      </c>
      <c r="K23" s="22">
        <f t="shared" ref="K23:K33" si="5">+G23</f>
        <v>-1.0387999995145947E-2</v>
      </c>
      <c r="O23" s="22">
        <f t="shared" ca="1" si="3"/>
        <v>-1.3358413990814817E-2</v>
      </c>
      <c r="Q23" s="46">
        <f t="shared" si="4"/>
        <v>37037.9352</v>
      </c>
    </row>
    <row r="24" spans="1:17" s="22" customFormat="1" ht="12.95" customHeight="1" x14ac:dyDescent="0.2">
      <c r="A24" s="47" t="s">
        <v>79</v>
      </c>
      <c r="B24" s="48" t="s">
        <v>33</v>
      </c>
      <c r="C24" s="47">
        <v>52056.566400000003</v>
      </c>
      <c r="D24" s="47" t="s">
        <v>71</v>
      </c>
      <c r="E24" s="22">
        <f t="shared" si="0"/>
        <v>2836.4504834385734</v>
      </c>
      <c r="F24" s="22">
        <f t="shared" si="1"/>
        <v>2836.5</v>
      </c>
      <c r="G24" s="22">
        <f t="shared" si="2"/>
        <v>-1.3279499995405786E-2</v>
      </c>
      <c r="K24" s="22">
        <f t="shared" si="5"/>
        <v>-1.3279499995405786E-2</v>
      </c>
      <c r="O24" s="22">
        <f t="shared" ca="1" si="3"/>
        <v>-1.3359981858749119E-2</v>
      </c>
      <c r="Q24" s="46">
        <f t="shared" si="4"/>
        <v>37038.066400000003</v>
      </c>
    </row>
    <row r="25" spans="1:17" s="22" customFormat="1" ht="12.95" customHeight="1" x14ac:dyDescent="0.2">
      <c r="A25" s="47" t="s">
        <v>79</v>
      </c>
      <c r="B25" s="48" t="s">
        <v>33</v>
      </c>
      <c r="C25" s="47">
        <v>52058.4444</v>
      </c>
      <c r="D25" s="47" t="s">
        <v>71</v>
      </c>
      <c r="E25" s="22">
        <f t="shared" si="0"/>
        <v>2843.453164443697</v>
      </c>
      <c r="F25" s="22">
        <f t="shared" si="1"/>
        <v>2843.5</v>
      </c>
      <c r="G25" s="22">
        <f t="shared" si="2"/>
        <v>-1.2560499999381136E-2</v>
      </c>
      <c r="K25" s="22">
        <f t="shared" si="5"/>
        <v>-1.2560499999381136E-2</v>
      </c>
      <c r="O25" s="22">
        <f t="shared" ca="1" si="3"/>
        <v>-1.3381932009829362E-2</v>
      </c>
      <c r="Q25" s="46">
        <f t="shared" si="4"/>
        <v>37039.9444</v>
      </c>
    </row>
    <row r="26" spans="1:17" s="22" customFormat="1" ht="12.95" customHeight="1" x14ac:dyDescent="0.2">
      <c r="A26" s="47" t="s">
        <v>79</v>
      </c>
      <c r="B26" s="48" t="s">
        <v>32</v>
      </c>
      <c r="C26" s="47">
        <v>52058.579700000002</v>
      </c>
      <c r="D26" s="47" t="s">
        <v>71</v>
      </c>
      <c r="E26" s="22">
        <f t="shared" si="0"/>
        <v>2843.9576706950315</v>
      </c>
      <c r="F26" s="22">
        <f t="shared" si="1"/>
        <v>2844</v>
      </c>
      <c r="G26" s="22">
        <f t="shared" si="2"/>
        <v>-1.1351999994076323E-2</v>
      </c>
      <c r="K26" s="22">
        <f t="shared" si="5"/>
        <v>-1.1351999994076323E-2</v>
      </c>
      <c r="O26" s="22">
        <f t="shared" ca="1" si="3"/>
        <v>-1.3383499877763664E-2</v>
      </c>
      <c r="Q26" s="46">
        <f t="shared" si="4"/>
        <v>37040.079700000002</v>
      </c>
    </row>
    <row r="27" spans="1:17" s="22" customFormat="1" ht="12.95" customHeight="1" x14ac:dyDescent="0.2">
      <c r="A27" s="47" t="s">
        <v>79</v>
      </c>
      <c r="B27" s="48" t="s">
        <v>33</v>
      </c>
      <c r="C27" s="47">
        <v>52065.417099999999</v>
      </c>
      <c r="D27" s="47" t="s">
        <v>71</v>
      </c>
      <c r="E27" s="22">
        <f t="shared" si="0"/>
        <v>2869.4529481734576</v>
      </c>
      <c r="F27" s="22">
        <f t="shared" si="1"/>
        <v>2869.5</v>
      </c>
      <c r="G27" s="22">
        <f t="shared" si="2"/>
        <v>-1.2618499997188337E-2</v>
      </c>
      <c r="K27" s="22">
        <f t="shared" si="5"/>
        <v>-1.2618499997188337E-2</v>
      </c>
      <c r="O27" s="22">
        <f t="shared" ca="1" si="3"/>
        <v>-1.3463461142413117E-2</v>
      </c>
      <c r="Q27" s="46">
        <f t="shared" si="4"/>
        <v>37046.917099999999</v>
      </c>
    </row>
    <row r="28" spans="1:17" s="22" customFormat="1" ht="12.95" customHeight="1" x14ac:dyDescent="0.2">
      <c r="A28" s="47" t="s">
        <v>79</v>
      </c>
      <c r="B28" s="48" t="s">
        <v>32</v>
      </c>
      <c r="C28" s="47">
        <v>52065.552799999998</v>
      </c>
      <c r="D28" s="47" t="s">
        <v>71</v>
      </c>
      <c r="E28" s="22">
        <f t="shared" si="0"/>
        <v>2869.9589459436329</v>
      </c>
      <c r="F28" s="22">
        <f t="shared" si="1"/>
        <v>2870</v>
      </c>
      <c r="G28" s="22">
        <f t="shared" si="2"/>
        <v>-1.1010000001988374E-2</v>
      </c>
      <c r="K28" s="22">
        <f t="shared" si="5"/>
        <v>-1.1010000001988374E-2</v>
      </c>
      <c r="O28" s="22">
        <f t="shared" ca="1" si="3"/>
        <v>-1.3465029010347421E-2</v>
      </c>
      <c r="Q28" s="46">
        <f t="shared" si="4"/>
        <v>37047.052799999998</v>
      </c>
    </row>
    <row r="29" spans="1:17" s="22" customFormat="1" ht="12.95" customHeight="1" x14ac:dyDescent="0.2">
      <c r="A29" s="47" t="s">
        <v>79</v>
      </c>
      <c r="B29" s="48" t="s">
        <v>33</v>
      </c>
      <c r="C29" s="47">
        <v>52073.459300000002</v>
      </c>
      <c r="D29" s="47" t="s">
        <v>71</v>
      </c>
      <c r="E29" s="22">
        <f t="shared" si="0"/>
        <v>2899.4406804309219</v>
      </c>
      <c r="F29" s="22">
        <f t="shared" si="1"/>
        <v>2899.5</v>
      </c>
      <c r="G29" s="22">
        <f t="shared" si="2"/>
        <v>-1.5908499990473501E-2</v>
      </c>
      <c r="K29" s="22">
        <f t="shared" si="5"/>
        <v>-1.5908499990473501E-2</v>
      </c>
      <c r="O29" s="22">
        <f t="shared" ca="1" si="3"/>
        <v>-1.3557533218471298E-2</v>
      </c>
      <c r="Q29" s="46">
        <f t="shared" si="4"/>
        <v>37054.959300000002</v>
      </c>
    </row>
    <row r="30" spans="1:17" s="22" customFormat="1" ht="12.95" customHeight="1" x14ac:dyDescent="0.2">
      <c r="A30" s="47" t="s">
        <v>79</v>
      </c>
      <c r="B30" s="48" t="s">
        <v>32</v>
      </c>
      <c r="C30" s="47">
        <v>52075.474800000004</v>
      </c>
      <c r="D30" s="47" t="s">
        <v>71</v>
      </c>
      <c r="E30" s="22">
        <f t="shared" si="0"/>
        <v>2906.9560710410697</v>
      </c>
      <c r="F30" s="22">
        <f t="shared" si="1"/>
        <v>2907</v>
      </c>
      <c r="G30" s="22">
        <f t="shared" si="2"/>
        <v>-1.178099999378901E-2</v>
      </c>
      <c r="K30" s="22">
        <f t="shared" si="5"/>
        <v>-1.178099999378901E-2</v>
      </c>
      <c r="O30" s="22">
        <f t="shared" ca="1" si="3"/>
        <v>-1.3581051237485844E-2</v>
      </c>
      <c r="Q30" s="46">
        <f t="shared" si="4"/>
        <v>37056.974800000004</v>
      </c>
    </row>
    <row r="31" spans="1:17" s="22" customFormat="1" ht="12.95" customHeight="1" x14ac:dyDescent="0.2">
      <c r="A31" s="47" t="s">
        <v>102</v>
      </c>
      <c r="B31" s="48" t="s">
        <v>33</v>
      </c>
      <c r="C31" s="47">
        <v>52411.369700000003</v>
      </c>
      <c r="D31" s="47" t="s">
        <v>71</v>
      </c>
      <c r="E31" s="22">
        <f t="shared" si="0"/>
        <v>4159.4400092474416</v>
      </c>
      <c r="F31" s="22">
        <f t="shared" si="1"/>
        <v>4159.5</v>
      </c>
      <c r="G31" s="22">
        <f t="shared" si="2"/>
        <v>-1.6088499993202277E-2</v>
      </c>
      <c r="K31" s="22">
        <f t="shared" si="5"/>
        <v>-1.6088499993202277E-2</v>
      </c>
      <c r="O31" s="22">
        <f t="shared" ca="1" si="3"/>
        <v>-1.7508560412914868E-2</v>
      </c>
      <c r="Q31" s="46">
        <f t="shared" si="4"/>
        <v>37392.869700000003</v>
      </c>
    </row>
    <row r="32" spans="1:17" s="22" customFormat="1" ht="12.95" customHeight="1" x14ac:dyDescent="0.2">
      <c r="A32" s="47" t="s">
        <v>102</v>
      </c>
      <c r="B32" s="48" t="s">
        <v>32</v>
      </c>
      <c r="C32" s="47">
        <v>52411.504999999997</v>
      </c>
      <c r="D32" s="47" t="s">
        <v>71</v>
      </c>
      <c r="E32" s="22">
        <f t="shared" si="0"/>
        <v>4159.9445154987488</v>
      </c>
      <c r="F32" s="22">
        <f t="shared" si="1"/>
        <v>4160</v>
      </c>
      <c r="G32" s="22">
        <f t="shared" si="2"/>
        <v>-1.4880000002449378E-2</v>
      </c>
      <c r="K32" s="22">
        <f t="shared" si="5"/>
        <v>-1.4880000002449378E-2</v>
      </c>
      <c r="O32" s="22">
        <f t="shared" ca="1" si="3"/>
        <v>-1.7510128280849174E-2</v>
      </c>
      <c r="Q32" s="46">
        <f t="shared" si="4"/>
        <v>37393.004999999997</v>
      </c>
    </row>
    <row r="33" spans="1:17" s="22" customFormat="1" ht="12.95" customHeight="1" x14ac:dyDescent="0.2">
      <c r="A33" s="4" t="s">
        <v>35</v>
      </c>
      <c r="B33" s="7" t="s">
        <v>32</v>
      </c>
      <c r="C33" s="6">
        <v>52764.427300000003</v>
      </c>
      <c r="D33" s="6">
        <v>2.9999999999999997E-4</v>
      </c>
      <c r="E33" s="22">
        <f t="shared" si="0"/>
        <v>5475.9201739111231</v>
      </c>
      <c r="F33" s="22">
        <f t="shared" si="1"/>
        <v>5476</v>
      </c>
      <c r="G33" s="22">
        <f t="shared" si="2"/>
        <v>-2.140799999324372E-2</v>
      </c>
      <c r="K33" s="22">
        <f t="shared" si="5"/>
        <v>-2.140799999324372E-2</v>
      </c>
      <c r="O33" s="22">
        <f t="shared" ca="1" si="3"/>
        <v>-2.1636756683934683E-2</v>
      </c>
      <c r="Q33" s="46">
        <f t="shared" si="4"/>
        <v>37745.927300000003</v>
      </c>
    </row>
    <row r="34" spans="1:17" s="22" customFormat="1" ht="12.95" customHeight="1" x14ac:dyDescent="0.2">
      <c r="A34" s="4" t="s">
        <v>27</v>
      </c>
      <c r="B34" s="49"/>
      <c r="C34" s="6">
        <v>53137.464399999997</v>
      </c>
      <c r="D34" s="6">
        <v>1E-4</v>
      </c>
      <c r="E34" s="22">
        <f t="shared" si="0"/>
        <v>6866.8998407803656</v>
      </c>
      <c r="F34" s="22">
        <f t="shared" si="1"/>
        <v>6867</v>
      </c>
      <c r="G34" s="22">
        <f t="shared" si="2"/>
        <v>-2.6860999998461921E-2</v>
      </c>
      <c r="J34" s="22">
        <f>+G34</f>
        <v>-2.6860999998461921E-2</v>
      </c>
      <c r="O34" s="22">
        <f t="shared" ca="1" si="3"/>
        <v>-2.5998565277165642E-2</v>
      </c>
      <c r="Q34" s="46">
        <f t="shared" si="4"/>
        <v>38118.964399999997</v>
      </c>
    </row>
    <row r="35" spans="1:17" s="22" customFormat="1" ht="12.95" customHeight="1" x14ac:dyDescent="0.2">
      <c r="A35" s="4" t="s">
        <v>27</v>
      </c>
      <c r="B35" s="49"/>
      <c r="C35" s="6">
        <v>53142.425499999998</v>
      </c>
      <c r="D35" s="6">
        <v>2.0000000000000001E-4</v>
      </c>
      <c r="E35" s="22">
        <f t="shared" si="0"/>
        <v>6885.3987762087872</v>
      </c>
      <c r="F35" s="22">
        <f t="shared" si="1"/>
        <v>6885.5</v>
      </c>
      <c r="G35" s="22">
        <f t="shared" si="2"/>
        <v>-2.7146499996888451E-2</v>
      </c>
      <c r="J35" s="22">
        <f>+G35</f>
        <v>-2.7146499996888451E-2</v>
      </c>
      <c r="O35" s="22">
        <f t="shared" ca="1" si="3"/>
        <v>-2.6056576390734852E-2</v>
      </c>
      <c r="Q35" s="46">
        <f t="shared" si="4"/>
        <v>38123.925499999998</v>
      </c>
    </row>
    <row r="36" spans="1:17" s="22" customFormat="1" ht="12.95" customHeight="1" x14ac:dyDescent="0.2">
      <c r="A36" s="4" t="s">
        <v>36</v>
      </c>
      <c r="B36" s="7" t="s">
        <v>33</v>
      </c>
      <c r="C36" s="6">
        <v>53216.443500000001</v>
      </c>
      <c r="D36" s="6">
        <v>1.6999999999999999E-3</v>
      </c>
      <c r="E36" s="22">
        <f t="shared" si="0"/>
        <v>7161.3968819798602</v>
      </c>
      <c r="F36" s="22">
        <f t="shared" si="1"/>
        <v>7161.5</v>
      </c>
      <c r="G36" s="22">
        <f t="shared" si="2"/>
        <v>-2.7654499994241633E-2</v>
      </c>
      <c r="K36" s="22">
        <f>+G36</f>
        <v>-2.7654499994241633E-2</v>
      </c>
      <c r="O36" s="22">
        <f t="shared" ca="1" si="3"/>
        <v>-2.6922039490470111E-2</v>
      </c>
      <c r="Q36" s="46">
        <f t="shared" si="4"/>
        <v>38197.943500000001</v>
      </c>
    </row>
    <row r="37" spans="1:17" s="22" customFormat="1" ht="12.95" customHeight="1" x14ac:dyDescent="0.2">
      <c r="A37" s="4" t="s">
        <v>36</v>
      </c>
      <c r="B37" s="7" t="s">
        <v>32</v>
      </c>
      <c r="C37" s="6">
        <v>53216.578200000004</v>
      </c>
      <c r="D37" s="6">
        <v>1.2999999999999999E-3</v>
      </c>
      <c r="E37" s="22">
        <f t="shared" si="0"/>
        <v>7161.8991509529205</v>
      </c>
      <c r="F37" s="22">
        <f t="shared" si="1"/>
        <v>7162</v>
      </c>
      <c r="G37" s="22">
        <f t="shared" si="2"/>
        <v>-2.7045999995607417E-2</v>
      </c>
      <c r="K37" s="22">
        <f>+G37</f>
        <v>-2.7045999995607417E-2</v>
      </c>
      <c r="O37" s="22">
        <f t="shared" ca="1" si="3"/>
        <v>-2.6923607358404416E-2</v>
      </c>
      <c r="Q37" s="46">
        <f t="shared" si="4"/>
        <v>38198.078200000004</v>
      </c>
    </row>
    <row r="38" spans="1:17" s="22" customFormat="1" ht="12.95" customHeight="1" x14ac:dyDescent="0.2">
      <c r="A38" s="4" t="s">
        <v>37</v>
      </c>
      <c r="B38" s="7" t="s">
        <v>33</v>
      </c>
      <c r="C38" s="6">
        <v>53614.423799999997</v>
      </c>
      <c r="D38" s="6">
        <v>5.0000000000000001E-4</v>
      </c>
      <c r="E38" s="22">
        <f t="shared" si="0"/>
        <v>8645.3846813556429</v>
      </c>
      <c r="F38" s="22">
        <f t="shared" si="1"/>
        <v>8645.5</v>
      </c>
      <c r="G38" s="22">
        <f t="shared" si="2"/>
        <v>-3.0926500003261026E-2</v>
      </c>
      <c r="J38" s="22">
        <f>+G38</f>
        <v>-3.0926500003261026E-2</v>
      </c>
      <c r="O38" s="22">
        <f t="shared" ca="1" si="3"/>
        <v>-3.1575471519481431E-2</v>
      </c>
      <c r="Q38" s="46">
        <f t="shared" si="4"/>
        <v>38595.923799999997</v>
      </c>
    </row>
    <row r="39" spans="1:17" s="22" customFormat="1" ht="12.95" customHeight="1" x14ac:dyDescent="0.2">
      <c r="A39" s="4" t="s">
        <v>37</v>
      </c>
      <c r="B39" s="7" t="s">
        <v>33</v>
      </c>
      <c r="C39" s="6">
        <v>53917.47</v>
      </c>
      <c r="D39" s="6">
        <v>1.4E-3</v>
      </c>
      <c r="E39" s="22">
        <f t="shared" si="0"/>
        <v>9775.3824813653537</v>
      </c>
      <c r="F39" s="22">
        <f t="shared" si="1"/>
        <v>9775.5</v>
      </c>
      <c r="G39" s="22">
        <f t="shared" si="2"/>
        <v>-3.1516499991994351E-2</v>
      </c>
      <c r="J39" s="22">
        <f>+G39</f>
        <v>-3.1516499991994351E-2</v>
      </c>
      <c r="O39" s="22">
        <f t="shared" ca="1" si="3"/>
        <v>-3.5118853051006219E-2</v>
      </c>
      <c r="Q39" s="46">
        <f t="shared" si="4"/>
        <v>38898.97</v>
      </c>
    </row>
    <row r="40" spans="1:17" s="22" customFormat="1" ht="12.95" customHeight="1" x14ac:dyDescent="0.2">
      <c r="A40" s="6" t="s">
        <v>45</v>
      </c>
      <c r="B40" s="49"/>
      <c r="C40" s="6">
        <v>54000.332600000002</v>
      </c>
      <c r="D40" s="6">
        <v>2.0000000000000001E-4</v>
      </c>
      <c r="E40" s="22">
        <f t="shared" si="0"/>
        <v>10084.360306208839</v>
      </c>
      <c r="F40" s="22">
        <f t="shared" si="1"/>
        <v>10084.5</v>
      </c>
      <c r="G40" s="22">
        <f t="shared" si="2"/>
        <v>-3.746349999710219E-2</v>
      </c>
      <c r="J40" s="22">
        <f>+G40</f>
        <v>-3.746349999710219E-2</v>
      </c>
      <c r="O40" s="22">
        <f t="shared" ca="1" si="3"/>
        <v>-3.6087795434405476E-2</v>
      </c>
      <c r="Q40" s="46">
        <f t="shared" si="4"/>
        <v>38981.832600000002</v>
      </c>
    </row>
    <row r="41" spans="1:17" s="22" customFormat="1" ht="12.95" customHeight="1" x14ac:dyDescent="0.2">
      <c r="A41" s="6" t="s">
        <v>49</v>
      </c>
      <c r="B41" s="7" t="s">
        <v>32</v>
      </c>
      <c r="C41" s="6">
        <v>54205.489000000001</v>
      </c>
      <c r="D41" s="6">
        <v>2.0000000000000001E-4</v>
      </c>
      <c r="E41" s="22">
        <f t="shared" si="0"/>
        <v>10849.346901183166</v>
      </c>
      <c r="F41" s="22">
        <f t="shared" si="1"/>
        <v>10849.5</v>
      </c>
      <c r="G41" s="22">
        <f t="shared" si="2"/>
        <v>-4.1058499991777353E-2</v>
      </c>
      <c r="J41" s="22">
        <f>+G41</f>
        <v>-4.1058499991777353E-2</v>
      </c>
      <c r="O41" s="22">
        <f t="shared" ca="1" si="3"/>
        <v>-3.8486633373889072E-2</v>
      </c>
      <c r="Q41" s="46">
        <f t="shared" si="4"/>
        <v>39186.989000000001</v>
      </c>
    </row>
    <row r="42" spans="1:17" s="22" customFormat="1" ht="12.95" customHeight="1" x14ac:dyDescent="0.2">
      <c r="A42" s="6" t="s">
        <v>49</v>
      </c>
      <c r="B42" s="7" t="s">
        <v>32</v>
      </c>
      <c r="C42" s="6">
        <v>54205.625399999997</v>
      </c>
      <c r="D42" s="6">
        <v>2.0000000000000001E-4</v>
      </c>
      <c r="E42" s="22">
        <f t="shared" si="0"/>
        <v>10849.855509111319</v>
      </c>
      <c r="F42" s="22">
        <f t="shared" si="1"/>
        <v>10850</v>
      </c>
      <c r="G42" s="22">
        <f t="shared" si="2"/>
        <v>-3.8749999999708962E-2</v>
      </c>
      <c r="J42" s="22">
        <f>+G42</f>
        <v>-3.8749999999708962E-2</v>
      </c>
      <c r="O42" s="22">
        <f t="shared" ca="1" si="3"/>
        <v>-3.848820124182338E-2</v>
      </c>
      <c r="Q42" s="46">
        <f t="shared" si="4"/>
        <v>39187.125399999997</v>
      </c>
    </row>
    <row r="43" spans="1:17" s="22" customFormat="1" ht="12.95" customHeight="1" x14ac:dyDescent="0.2">
      <c r="A43" s="6" t="s">
        <v>44</v>
      </c>
      <c r="B43" s="7" t="s">
        <v>32</v>
      </c>
      <c r="C43" s="6">
        <v>54210.4519</v>
      </c>
      <c r="D43" s="6">
        <v>5.0000000000000001E-4</v>
      </c>
      <c r="E43" s="22">
        <f t="shared" si="0"/>
        <v>10867.85254844641</v>
      </c>
      <c r="F43" s="22">
        <f t="shared" si="1"/>
        <v>10868</v>
      </c>
      <c r="G43" s="22">
        <f t="shared" si="2"/>
        <v>-3.954399999929592E-2</v>
      </c>
      <c r="K43" s="22">
        <f>+G43</f>
        <v>-3.954399999929592E-2</v>
      </c>
      <c r="O43" s="22">
        <f t="shared" ca="1" si="3"/>
        <v>-3.8544644487458285E-2</v>
      </c>
      <c r="Q43" s="46">
        <f t="shared" si="4"/>
        <v>39191.9519</v>
      </c>
    </row>
    <row r="44" spans="1:17" s="22" customFormat="1" ht="12.95" customHeight="1" x14ac:dyDescent="0.2">
      <c r="A44" s="6" t="s">
        <v>45</v>
      </c>
      <c r="B44" s="49"/>
      <c r="C44" s="6">
        <v>54217.425199999998</v>
      </c>
      <c r="D44" s="6">
        <v>1.2999999999999999E-3</v>
      </c>
      <c r="E44" s="22">
        <f t="shared" si="0"/>
        <v>10893.854569454445</v>
      </c>
      <c r="F44" s="22">
        <f t="shared" si="1"/>
        <v>10894</v>
      </c>
      <c r="G44" s="22">
        <f t="shared" si="2"/>
        <v>-3.9001999997708481E-2</v>
      </c>
      <c r="J44" s="22">
        <f>+G44</f>
        <v>-3.9001999997708481E-2</v>
      </c>
      <c r="O44" s="22">
        <f t="shared" ca="1" si="3"/>
        <v>-3.8626173620042045E-2</v>
      </c>
      <c r="Q44" s="46">
        <f t="shared" si="4"/>
        <v>39198.925199999998</v>
      </c>
    </row>
    <row r="45" spans="1:17" s="22" customFormat="1" ht="12.95" customHeight="1" x14ac:dyDescent="0.2">
      <c r="A45" s="6" t="s">
        <v>45</v>
      </c>
      <c r="B45" s="49"/>
      <c r="C45" s="6">
        <v>54217.558799999999</v>
      </c>
      <c r="D45" s="6">
        <v>2.0000000000000001E-4</v>
      </c>
      <c r="E45" s="22">
        <f t="shared" si="0"/>
        <v>10894.352736750661</v>
      </c>
      <c r="F45" s="22">
        <f t="shared" si="1"/>
        <v>10894.5</v>
      </c>
      <c r="G45" s="22">
        <f t="shared" si="2"/>
        <v>-3.9493500000389758E-2</v>
      </c>
      <c r="J45" s="22">
        <f>+G45</f>
        <v>-3.9493500000389758E-2</v>
      </c>
      <c r="O45" s="22">
        <f t="shared" ca="1" si="3"/>
        <v>-3.8627741487976347E-2</v>
      </c>
      <c r="Q45" s="46">
        <f t="shared" si="4"/>
        <v>39199.058799999999</v>
      </c>
    </row>
    <row r="46" spans="1:17" s="22" customFormat="1" ht="12.95" customHeight="1" x14ac:dyDescent="0.2">
      <c r="A46" s="6" t="s">
        <v>45</v>
      </c>
      <c r="B46" s="49"/>
      <c r="C46" s="6">
        <v>54218.499900000003</v>
      </c>
      <c r="D46" s="6">
        <v>5.4000000000000003E-3</v>
      </c>
      <c r="E46" s="22">
        <f t="shared" si="0"/>
        <v>10897.861907727209</v>
      </c>
      <c r="F46" s="22">
        <f t="shared" si="1"/>
        <v>10898</v>
      </c>
      <c r="G46" s="22">
        <f t="shared" si="2"/>
        <v>-3.7033999993582256E-2</v>
      </c>
      <c r="J46" s="22">
        <f>+G46</f>
        <v>-3.7033999993582256E-2</v>
      </c>
      <c r="O46" s="22">
        <f t="shared" ca="1" si="3"/>
        <v>-3.8638716563516466E-2</v>
      </c>
      <c r="Q46" s="46">
        <f t="shared" si="4"/>
        <v>39199.999900000003</v>
      </c>
    </row>
    <row r="47" spans="1:17" s="22" customFormat="1" ht="12.95" customHeight="1" x14ac:dyDescent="0.2">
      <c r="A47" s="6" t="s">
        <v>45</v>
      </c>
      <c r="B47" s="49"/>
      <c r="C47" s="6">
        <v>54223.458599999998</v>
      </c>
      <c r="D47" s="6">
        <v>1.6000000000000001E-3</v>
      </c>
      <c r="E47" s="22">
        <f t="shared" si="0"/>
        <v>10916.351894042507</v>
      </c>
      <c r="F47" s="22">
        <f t="shared" si="1"/>
        <v>10916.5</v>
      </c>
      <c r="G47" s="22">
        <f t="shared" si="2"/>
        <v>-3.9719499996863306E-2</v>
      </c>
      <c r="J47" s="22">
        <f>+G47</f>
        <v>-3.9719499996863306E-2</v>
      </c>
      <c r="O47" s="22">
        <f t="shared" ca="1" si="3"/>
        <v>-3.8696727677085679E-2</v>
      </c>
      <c r="Q47" s="46">
        <f t="shared" si="4"/>
        <v>39204.958599999998</v>
      </c>
    </row>
    <row r="48" spans="1:17" s="22" customFormat="1" ht="12.95" customHeight="1" x14ac:dyDescent="0.2">
      <c r="A48" s="50" t="s">
        <v>48</v>
      </c>
      <c r="B48" s="4"/>
      <c r="C48" s="6">
        <v>54521.940900000001</v>
      </c>
      <c r="D48" s="6">
        <v>2.0000000000000001E-4</v>
      </c>
      <c r="E48" s="22">
        <f t="shared" si="0"/>
        <v>12029.331836842772</v>
      </c>
      <c r="F48" s="22">
        <f t="shared" si="1"/>
        <v>12029.5</v>
      </c>
      <c r="G48" s="22">
        <f t="shared" si="2"/>
        <v>-4.5098499991581775E-2</v>
      </c>
      <c r="K48" s="22">
        <f>+G48</f>
        <v>-4.5098499991581775E-2</v>
      </c>
      <c r="O48" s="22">
        <f t="shared" ca="1" si="3"/>
        <v>-4.2186801698844166E-2</v>
      </c>
      <c r="Q48" s="46">
        <f t="shared" si="4"/>
        <v>39503.440900000001</v>
      </c>
    </row>
    <row r="49" spans="1:17" s="22" customFormat="1" ht="12.95" customHeight="1" x14ac:dyDescent="0.2">
      <c r="A49" s="6" t="s">
        <v>49</v>
      </c>
      <c r="B49" s="7" t="s">
        <v>32</v>
      </c>
      <c r="C49" s="6">
        <v>54597.4349</v>
      </c>
      <c r="D49" s="6">
        <v>8.9999999999999998E-4</v>
      </c>
      <c r="E49" s="22">
        <f t="shared" si="0"/>
        <v>12310.833647173773</v>
      </c>
      <c r="F49" s="22">
        <f t="shared" si="1"/>
        <v>12311</v>
      </c>
      <c r="G49" s="22">
        <f t="shared" si="2"/>
        <v>-4.461299999820767E-2</v>
      </c>
      <c r="J49" s="22">
        <f>+G49</f>
        <v>-4.461299999820767E-2</v>
      </c>
      <c r="O49" s="22">
        <f t="shared" ca="1" si="3"/>
        <v>-4.3069511345856758E-2</v>
      </c>
      <c r="Q49" s="46">
        <f t="shared" si="4"/>
        <v>39578.9349</v>
      </c>
    </row>
    <row r="50" spans="1:17" s="22" customFormat="1" ht="12.95" customHeight="1" x14ac:dyDescent="0.2">
      <c r="A50" s="6" t="s">
        <v>49</v>
      </c>
      <c r="B50" s="7" t="s">
        <v>32</v>
      </c>
      <c r="C50" s="6">
        <v>54597.567999999999</v>
      </c>
      <c r="D50" s="6">
        <v>2.9999999999999997E-4</v>
      </c>
      <c r="E50" s="22">
        <f t="shared" si="0"/>
        <v>12311.329950071417</v>
      </c>
      <c r="F50" s="22">
        <f t="shared" si="1"/>
        <v>12311.5</v>
      </c>
      <c r="G50" s="22">
        <f t="shared" si="2"/>
        <v>-4.5604499995533843E-2</v>
      </c>
      <c r="J50" s="22">
        <f>+G50</f>
        <v>-4.5604499995533843E-2</v>
      </c>
      <c r="O50" s="22">
        <f t="shared" ca="1" si="3"/>
        <v>-4.3071079213791059E-2</v>
      </c>
      <c r="Q50" s="46">
        <f t="shared" si="4"/>
        <v>39579.067999999999</v>
      </c>
    </row>
    <row r="51" spans="1:17" s="22" customFormat="1" ht="12.95" customHeight="1" x14ac:dyDescent="0.2">
      <c r="A51" s="6" t="s">
        <v>47</v>
      </c>
      <c r="B51" s="7" t="s">
        <v>32</v>
      </c>
      <c r="C51" s="6">
        <v>54697.463000000003</v>
      </c>
      <c r="D51" s="6">
        <v>2E-3</v>
      </c>
      <c r="E51" s="22">
        <f t="shared" si="0"/>
        <v>12683.818139106532</v>
      </c>
      <c r="F51" s="22">
        <f t="shared" si="1"/>
        <v>12684</v>
      </c>
      <c r="G51" s="22">
        <f t="shared" si="2"/>
        <v>-4.8771999994642101E-2</v>
      </c>
      <c r="K51" s="22">
        <f>+G51</f>
        <v>-4.8771999994642101E-2</v>
      </c>
      <c r="O51" s="22">
        <f t="shared" ca="1" si="3"/>
        <v>-4.4239140824846798E-2</v>
      </c>
      <c r="Q51" s="46">
        <f t="shared" si="4"/>
        <v>39678.963000000003</v>
      </c>
    </row>
    <row r="52" spans="1:17" s="22" customFormat="1" ht="12.95" customHeight="1" x14ac:dyDescent="0.2">
      <c r="A52" s="6" t="s">
        <v>55</v>
      </c>
      <c r="B52" s="7" t="s">
        <v>32</v>
      </c>
      <c r="C52" s="6">
        <v>54931.451000000001</v>
      </c>
      <c r="D52" s="6">
        <v>1.1999999999999999E-3</v>
      </c>
      <c r="E52" s="22">
        <f t="shared" si="0"/>
        <v>13556.311921337312</v>
      </c>
      <c r="F52" s="22">
        <f t="shared" si="1"/>
        <v>13556.5</v>
      </c>
      <c r="G52" s="22">
        <f t="shared" si="2"/>
        <v>-5.0439499995263759E-2</v>
      </c>
      <c r="J52" s="22">
        <f t="shared" ref="J52:J57" si="6">+G52</f>
        <v>-5.0439499995263759E-2</v>
      </c>
      <c r="O52" s="22">
        <f t="shared" ca="1" si="3"/>
        <v>-4.6975070370205541E-2</v>
      </c>
      <c r="Q52" s="46">
        <f t="shared" si="4"/>
        <v>39912.951000000001</v>
      </c>
    </row>
    <row r="53" spans="1:17" s="22" customFormat="1" ht="12.95" customHeight="1" x14ac:dyDescent="0.2">
      <c r="A53" s="6" t="s">
        <v>55</v>
      </c>
      <c r="B53" s="7" t="s">
        <v>32</v>
      </c>
      <c r="C53" s="6">
        <v>54931.587800000001</v>
      </c>
      <c r="D53" s="6">
        <v>8.0000000000000004E-4</v>
      </c>
      <c r="E53" s="22">
        <f t="shared" ref="E53:E76" si="7">+(C53-C$7)/C$8</f>
        <v>13556.822020784333</v>
      </c>
      <c r="F53" s="22">
        <f t="shared" ref="F53:F84" si="8">ROUND(2*E53,0)/2</f>
        <v>13557</v>
      </c>
      <c r="G53" s="22">
        <f t="shared" ref="G53:G84" si="9">+C53-(C$7+F53*C$8)</f>
        <v>-4.7730999991472345E-2</v>
      </c>
      <c r="J53" s="22">
        <f t="shared" si="6"/>
        <v>-4.7730999991472345E-2</v>
      </c>
      <c r="O53" s="22">
        <f t="shared" ref="O53:O76" ca="1" si="10">+C$11+C$12*$F53</f>
        <v>-4.6976638238139849E-2</v>
      </c>
      <c r="Q53" s="46">
        <f t="shared" ref="Q53:Q76" si="11">+C53-15018.5</f>
        <v>39913.087800000001</v>
      </c>
    </row>
    <row r="54" spans="1:17" s="22" customFormat="1" ht="12.95" customHeight="1" x14ac:dyDescent="0.2">
      <c r="A54" s="6" t="s">
        <v>55</v>
      </c>
      <c r="B54" s="7" t="s">
        <v>32</v>
      </c>
      <c r="C54" s="6">
        <v>54934.401899999997</v>
      </c>
      <c r="D54" s="6">
        <v>8.9999999999999998E-4</v>
      </c>
      <c r="E54" s="22">
        <f t="shared" si="7"/>
        <v>13567.31522878035</v>
      </c>
      <c r="F54" s="22">
        <f t="shared" si="8"/>
        <v>13567.5</v>
      </c>
      <c r="G54" s="22">
        <f t="shared" si="9"/>
        <v>-4.9552500000572763E-2</v>
      </c>
      <c r="J54" s="22">
        <f t="shared" si="6"/>
        <v>-4.9552500000572763E-2</v>
      </c>
      <c r="O54" s="22">
        <f t="shared" ca="1" si="10"/>
        <v>-4.7009563464760207E-2</v>
      </c>
      <c r="Q54" s="46">
        <f t="shared" si="11"/>
        <v>39915.901899999997</v>
      </c>
    </row>
    <row r="55" spans="1:17" s="22" customFormat="1" ht="12.95" customHeight="1" x14ac:dyDescent="0.2">
      <c r="A55" s="6" t="s">
        <v>55</v>
      </c>
      <c r="B55" s="7" t="s">
        <v>32</v>
      </c>
      <c r="C55" s="6">
        <v>54934.538</v>
      </c>
      <c r="D55" s="6">
        <v>5.9999999999999995E-4</v>
      </c>
      <c r="E55" s="22">
        <f t="shared" si="7"/>
        <v>13567.822718069394</v>
      </c>
      <c r="F55" s="22">
        <f t="shared" si="8"/>
        <v>13568</v>
      </c>
      <c r="G55" s="22">
        <f t="shared" si="9"/>
        <v>-4.7543999993649777E-2</v>
      </c>
      <c r="J55" s="22">
        <f t="shared" si="6"/>
        <v>-4.7543999993649777E-2</v>
      </c>
      <c r="O55" s="22">
        <f t="shared" ca="1" si="10"/>
        <v>-4.7011131332694515E-2</v>
      </c>
      <c r="Q55" s="46">
        <f t="shared" si="11"/>
        <v>39916.038</v>
      </c>
    </row>
    <row r="56" spans="1:17" s="22" customFormat="1" ht="12.95" customHeight="1" x14ac:dyDescent="0.2">
      <c r="A56" s="6" t="s">
        <v>55</v>
      </c>
      <c r="B56" s="7" t="s">
        <v>32</v>
      </c>
      <c r="C56" s="6">
        <v>54947.41</v>
      </c>
      <c r="D56" s="6">
        <v>6.9999999999999999E-4</v>
      </c>
      <c r="E56" s="22">
        <f t="shared" si="7"/>
        <v>13615.819794692456</v>
      </c>
      <c r="F56" s="22">
        <f t="shared" si="8"/>
        <v>13616</v>
      </c>
      <c r="G56" s="22">
        <f t="shared" si="9"/>
        <v>-4.8327999989851378E-2</v>
      </c>
      <c r="J56" s="22">
        <f t="shared" si="6"/>
        <v>-4.8327999989851378E-2</v>
      </c>
      <c r="O56" s="22">
        <f t="shared" ca="1" si="10"/>
        <v>-4.7161646654387601E-2</v>
      </c>
      <c r="Q56" s="46">
        <f t="shared" si="11"/>
        <v>39928.910000000003</v>
      </c>
    </row>
    <row r="57" spans="1:17" s="22" customFormat="1" ht="12.95" customHeight="1" x14ac:dyDescent="0.2">
      <c r="A57" s="6" t="s">
        <v>55</v>
      </c>
      <c r="B57" s="7" t="s">
        <v>32</v>
      </c>
      <c r="C57" s="6">
        <v>54947.542399999998</v>
      </c>
      <c r="D57" s="6">
        <v>1.4E-3</v>
      </c>
      <c r="E57" s="22">
        <f t="shared" si="7"/>
        <v>13616.313487432097</v>
      </c>
      <c r="F57" s="22">
        <f t="shared" si="8"/>
        <v>13616.5</v>
      </c>
      <c r="G57" s="22">
        <f t="shared" si="9"/>
        <v>-5.0019499998597894E-2</v>
      </c>
      <c r="J57" s="22">
        <f t="shared" si="6"/>
        <v>-5.0019499998597894E-2</v>
      </c>
      <c r="O57" s="22">
        <f t="shared" ca="1" si="10"/>
        <v>-4.7163214522321903E-2</v>
      </c>
      <c r="Q57" s="46">
        <f t="shared" si="11"/>
        <v>39929.042399999998</v>
      </c>
    </row>
    <row r="58" spans="1:17" s="22" customFormat="1" ht="12.95" customHeight="1" x14ac:dyDescent="0.2">
      <c r="A58" s="47" t="s">
        <v>212</v>
      </c>
      <c r="B58" s="48" t="s">
        <v>32</v>
      </c>
      <c r="C58" s="47">
        <v>55033.495900000002</v>
      </c>
      <c r="D58" s="47" t="s">
        <v>71</v>
      </c>
      <c r="E58" s="22">
        <f t="shared" si="7"/>
        <v>13936.816651316471</v>
      </c>
      <c r="F58" s="22">
        <f t="shared" si="8"/>
        <v>13937</v>
      </c>
      <c r="G58" s="22">
        <f t="shared" si="9"/>
        <v>-4.9170999991474673E-2</v>
      </c>
      <c r="K58" s="22">
        <f>+G58</f>
        <v>-4.9170999991474673E-2</v>
      </c>
      <c r="O58" s="22">
        <f t="shared" ca="1" si="10"/>
        <v>-4.8168217868210128E-2</v>
      </c>
      <c r="Q58" s="46">
        <f t="shared" si="11"/>
        <v>40014.995900000002</v>
      </c>
    </row>
    <row r="59" spans="1:17" s="22" customFormat="1" ht="12.95" customHeight="1" x14ac:dyDescent="0.2">
      <c r="A59" s="6" t="s">
        <v>50</v>
      </c>
      <c r="B59" s="7" t="s">
        <v>33</v>
      </c>
      <c r="C59" s="6">
        <v>55049.452899999997</v>
      </c>
      <c r="D59" s="6">
        <v>5.9999999999999995E-4</v>
      </c>
      <c r="E59" s="22">
        <f t="shared" si="7"/>
        <v>13996.317067077332</v>
      </c>
      <c r="F59" s="22">
        <f t="shared" si="8"/>
        <v>13996.5</v>
      </c>
      <c r="G59" s="22">
        <f t="shared" si="9"/>
        <v>-4.9059500001021661E-2</v>
      </c>
      <c r="K59" s="22">
        <f>+G59</f>
        <v>-4.9059500001021661E-2</v>
      </c>
      <c r="O59" s="22">
        <f t="shared" ca="1" si="10"/>
        <v>-4.8354794152392189E-2</v>
      </c>
      <c r="Q59" s="46">
        <f t="shared" si="11"/>
        <v>40030.952899999997</v>
      </c>
    </row>
    <row r="60" spans="1:17" s="22" customFormat="1" ht="12.95" customHeight="1" x14ac:dyDescent="0.2">
      <c r="A60" s="6" t="s">
        <v>51</v>
      </c>
      <c r="B60" s="7" t="s">
        <v>33</v>
      </c>
      <c r="C60" s="6">
        <v>55283.8413</v>
      </c>
      <c r="D60" s="6">
        <v>2.0000000000000001E-4</v>
      </c>
      <c r="E60" s="22">
        <f t="shared" si="7"/>
        <v>14870.303859677921</v>
      </c>
      <c r="F60" s="22">
        <f t="shared" si="8"/>
        <v>14870.5</v>
      </c>
      <c r="G60" s="22">
        <f t="shared" si="9"/>
        <v>-5.2601499999582302E-2</v>
      </c>
      <c r="K60" s="22">
        <f>+G60</f>
        <v>-5.2601499999582302E-2</v>
      </c>
      <c r="O60" s="22">
        <f t="shared" ca="1" si="10"/>
        <v>-5.1095427301553843E-2</v>
      </c>
      <c r="Q60" s="46">
        <f t="shared" si="11"/>
        <v>40265.3413</v>
      </c>
    </row>
    <row r="61" spans="1:17" s="22" customFormat="1" ht="12.95" customHeight="1" x14ac:dyDescent="0.2">
      <c r="A61" s="6" t="s">
        <v>56</v>
      </c>
      <c r="B61" s="7" t="s">
        <v>32</v>
      </c>
      <c r="C61" s="6">
        <v>55314.413999999997</v>
      </c>
      <c r="D61" s="6">
        <v>5.0000000000000001E-4</v>
      </c>
      <c r="E61" s="22">
        <f t="shared" si="7"/>
        <v>14984.303255612775</v>
      </c>
      <c r="F61" s="22">
        <f t="shared" si="8"/>
        <v>14984.5</v>
      </c>
      <c r="G61" s="22">
        <f t="shared" si="9"/>
        <v>-5.2763499996217433E-2</v>
      </c>
      <c r="J61" s="22">
        <f>+G61</f>
        <v>-5.2763499996217433E-2</v>
      </c>
      <c r="O61" s="22">
        <f t="shared" ca="1" si="10"/>
        <v>-5.1452901190574926E-2</v>
      </c>
      <c r="Q61" s="46">
        <f t="shared" si="11"/>
        <v>40295.913999999997</v>
      </c>
    </row>
    <row r="62" spans="1:17" s="22" customFormat="1" ht="12.95" customHeight="1" x14ac:dyDescent="0.2">
      <c r="A62" s="6" t="s">
        <v>56</v>
      </c>
      <c r="B62" s="7" t="s">
        <v>32</v>
      </c>
      <c r="C62" s="6">
        <v>55314.549899999998</v>
      </c>
      <c r="D62" s="6">
        <v>5.9999999999999995E-4</v>
      </c>
      <c r="E62" s="22">
        <f t="shared" si="7"/>
        <v>14984.809999142382</v>
      </c>
      <c r="F62" s="22">
        <f t="shared" si="8"/>
        <v>14985</v>
      </c>
      <c r="G62" s="22">
        <f t="shared" si="9"/>
        <v>-5.0954999998793937E-2</v>
      </c>
      <c r="J62" s="22">
        <f>+G62</f>
        <v>-5.0954999998793937E-2</v>
      </c>
      <c r="O62" s="22">
        <f t="shared" ca="1" si="10"/>
        <v>-5.1454469058509228E-2</v>
      </c>
      <c r="Q62" s="46">
        <f t="shared" si="11"/>
        <v>40296.049899999998</v>
      </c>
    </row>
    <row r="63" spans="1:17" s="22" customFormat="1" ht="12.95" customHeight="1" x14ac:dyDescent="0.2">
      <c r="A63" s="6" t="s">
        <v>56</v>
      </c>
      <c r="B63" s="7" t="s">
        <v>32</v>
      </c>
      <c r="C63" s="6">
        <v>55340.427499999998</v>
      </c>
      <c r="D63" s="6">
        <v>8.0000000000000004E-4</v>
      </c>
      <c r="E63" s="22">
        <f t="shared" si="7"/>
        <v>15081.302319684699</v>
      </c>
      <c r="F63" s="22">
        <f t="shared" si="8"/>
        <v>15081.5</v>
      </c>
      <c r="G63" s="22">
        <f t="shared" si="9"/>
        <v>-5.3014500001154374E-2</v>
      </c>
      <c r="J63" s="22">
        <f>+G63</f>
        <v>-5.3014500001154374E-2</v>
      </c>
      <c r="O63" s="22">
        <f t="shared" ca="1" si="10"/>
        <v>-5.1757067569829708E-2</v>
      </c>
      <c r="Q63" s="46">
        <f t="shared" si="11"/>
        <v>40321.927499999998</v>
      </c>
    </row>
    <row r="64" spans="1:17" s="22" customFormat="1" ht="12.95" customHeight="1" x14ac:dyDescent="0.2">
      <c r="A64" s="6" t="s">
        <v>56</v>
      </c>
      <c r="B64" s="7" t="s">
        <v>32</v>
      </c>
      <c r="C64" s="6">
        <v>55372.476499999997</v>
      </c>
      <c r="D64" s="6">
        <v>1.2999999999999999E-3</v>
      </c>
      <c r="E64" s="22">
        <f t="shared" si="7"/>
        <v>15200.806538818644</v>
      </c>
      <c r="F64" s="22">
        <f t="shared" si="8"/>
        <v>15201</v>
      </c>
      <c r="G64" s="22">
        <f t="shared" si="9"/>
        <v>-5.1883000000088941E-2</v>
      </c>
      <c r="J64" s="22">
        <f>+G64</f>
        <v>-5.1883000000088941E-2</v>
      </c>
      <c r="O64" s="22">
        <f t="shared" ca="1" si="10"/>
        <v>-5.2131788006128124E-2</v>
      </c>
      <c r="Q64" s="46">
        <f t="shared" si="11"/>
        <v>40353.976499999997</v>
      </c>
    </row>
    <row r="65" spans="1:17" s="22" customFormat="1" ht="12.95" customHeight="1" x14ac:dyDescent="0.2">
      <c r="A65" s="4" t="s">
        <v>54</v>
      </c>
      <c r="B65" s="7" t="s">
        <v>32</v>
      </c>
      <c r="C65" s="6">
        <v>55386.423580000002</v>
      </c>
      <c r="D65" s="6">
        <v>1E-4</v>
      </c>
      <c r="E65" s="22">
        <f t="shared" si="7"/>
        <v>15252.812370657372</v>
      </c>
      <c r="F65" s="22">
        <f t="shared" si="8"/>
        <v>15253</v>
      </c>
      <c r="G65" s="22">
        <f t="shared" si="9"/>
        <v>-5.0318999994487967E-2</v>
      </c>
      <c r="K65" s="22">
        <f>+G65</f>
        <v>-5.0318999994487967E-2</v>
      </c>
      <c r="O65" s="22">
        <f t="shared" ca="1" si="10"/>
        <v>-5.2294846271295638E-2</v>
      </c>
      <c r="Q65" s="46">
        <f t="shared" si="11"/>
        <v>40367.923580000002</v>
      </c>
    </row>
    <row r="66" spans="1:17" s="22" customFormat="1" ht="12.95" customHeight="1" x14ac:dyDescent="0.2">
      <c r="A66" s="6" t="s">
        <v>58</v>
      </c>
      <c r="B66" s="7" t="s">
        <v>32</v>
      </c>
      <c r="C66" s="6">
        <v>55659.428200000002</v>
      </c>
      <c r="D66" s="6">
        <v>1.1000000000000001E-3</v>
      </c>
      <c r="E66" s="22">
        <f t="shared" si="7"/>
        <v>16270.791213462469</v>
      </c>
      <c r="F66" s="22">
        <f t="shared" si="8"/>
        <v>16271</v>
      </c>
      <c r="G66" s="22">
        <f t="shared" si="9"/>
        <v>-5.5992999994487036E-2</v>
      </c>
      <c r="J66" s="22">
        <f>+G66</f>
        <v>-5.5992999994487036E-2</v>
      </c>
      <c r="O66" s="22">
        <f t="shared" ca="1" si="10"/>
        <v>-5.5487025385536556E-2</v>
      </c>
      <c r="Q66" s="46">
        <f t="shared" si="11"/>
        <v>40640.928200000002</v>
      </c>
    </row>
    <row r="67" spans="1:17" s="22" customFormat="1" ht="12.95" customHeight="1" x14ac:dyDescent="0.2">
      <c r="A67" s="6" t="s">
        <v>58</v>
      </c>
      <c r="B67" s="7" t="s">
        <v>32</v>
      </c>
      <c r="C67" s="6">
        <v>55659.561800000003</v>
      </c>
      <c r="D67" s="6">
        <v>8.9999999999999998E-4</v>
      </c>
      <c r="E67" s="22">
        <f t="shared" si="7"/>
        <v>16271.289380758686</v>
      </c>
      <c r="F67" s="22">
        <f t="shared" si="8"/>
        <v>16271.5</v>
      </c>
      <c r="G67" s="22">
        <f t="shared" si="9"/>
        <v>-5.6484499997168314E-2</v>
      </c>
      <c r="J67" s="22">
        <f>+G67</f>
        <v>-5.6484499997168314E-2</v>
      </c>
      <c r="O67" s="22">
        <f t="shared" ca="1" si="10"/>
        <v>-5.5488593253470858E-2</v>
      </c>
      <c r="Q67" s="46">
        <f t="shared" si="11"/>
        <v>40641.061800000003</v>
      </c>
    </row>
    <row r="68" spans="1:17" s="22" customFormat="1" ht="12.95" customHeight="1" x14ac:dyDescent="0.2">
      <c r="A68" s="6" t="s">
        <v>58</v>
      </c>
      <c r="B68" s="7" t="s">
        <v>32</v>
      </c>
      <c r="C68" s="6">
        <v>55661.439100000003</v>
      </c>
      <c r="D68" s="6">
        <v>8.0000000000000004E-4</v>
      </c>
      <c r="E68" s="22">
        <f t="shared" si="7"/>
        <v>16278.289451605831</v>
      </c>
      <c r="F68" s="22">
        <f t="shared" si="8"/>
        <v>16278.5</v>
      </c>
      <c r="G68" s="22">
        <f t="shared" si="9"/>
        <v>-5.6465499990736134E-2</v>
      </c>
      <c r="J68" s="22">
        <f>+G68</f>
        <v>-5.6465499990736134E-2</v>
      </c>
      <c r="O68" s="22">
        <f t="shared" ca="1" si="10"/>
        <v>-5.5510543404551103E-2</v>
      </c>
      <c r="Q68" s="46">
        <f t="shared" si="11"/>
        <v>40642.939100000003</v>
      </c>
    </row>
    <row r="69" spans="1:17" s="22" customFormat="1" ht="12.95" customHeight="1" x14ac:dyDescent="0.2">
      <c r="A69" s="6" t="s">
        <v>58</v>
      </c>
      <c r="B69" s="7" t="s">
        <v>32</v>
      </c>
      <c r="C69" s="6">
        <v>55661.573900000003</v>
      </c>
      <c r="D69" s="6">
        <v>8.0000000000000004E-4</v>
      </c>
      <c r="E69" s="22">
        <f t="shared" si="7"/>
        <v>16278.792093458596</v>
      </c>
      <c r="F69" s="22">
        <f t="shared" si="8"/>
        <v>16279</v>
      </c>
      <c r="G69" s="22">
        <f t="shared" si="9"/>
        <v>-5.5756999994628131E-2</v>
      </c>
      <c r="J69" s="22">
        <f>+G69</f>
        <v>-5.5756999994628131E-2</v>
      </c>
      <c r="O69" s="22">
        <f t="shared" ca="1" si="10"/>
        <v>-5.5512111272485405E-2</v>
      </c>
      <c r="Q69" s="46">
        <f t="shared" si="11"/>
        <v>40643.073900000003</v>
      </c>
    </row>
    <row r="70" spans="1:17" s="22" customFormat="1" ht="12.95" customHeight="1" x14ac:dyDescent="0.2">
      <c r="A70" s="6" t="s">
        <v>57</v>
      </c>
      <c r="B70" s="7" t="s">
        <v>32</v>
      </c>
      <c r="C70" s="6">
        <v>55712.795299999998</v>
      </c>
      <c r="D70" s="6">
        <v>4.0000000000000002E-4</v>
      </c>
      <c r="E70" s="22">
        <f t="shared" si="7"/>
        <v>16469.786302636639</v>
      </c>
      <c r="F70" s="22">
        <f t="shared" si="8"/>
        <v>16470</v>
      </c>
      <c r="G70" s="22">
        <f t="shared" si="9"/>
        <v>-5.7309999996505212E-2</v>
      </c>
      <c r="K70" s="22">
        <f>+G70</f>
        <v>-5.7309999996505212E-2</v>
      </c>
      <c r="O70" s="22">
        <f t="shared" ca="1" si="10"/>
        <v>-5.6111036823389152E-2</v>
      </c>
      <c r="Q70" s="46">
        <f t="shared" si="11"/>
        <v>40694.295299999998</v>
      </c>
    </row>
    <row r="71" spans="1:17" s="22" customFormat="1" ht="12.95" customHeight="1" x14ac:dyDescent="0.2">
      <c r="A71" s="6" t="s">
        <v>59</v>
      </c>
      <c r="B71" s="7" t="s">
        <v>33</v>
      </c>
      <c r="C71" s="6">
        <v>56051.904600000002</v>
      </c>
      <c r="D71" s="6">
        <v>5.9999999999999995E-4</v>
      </c>
      <c r="E71" s="22">
        <f t="shared" si="7"/>
        <v>17734.256086329129</v>
      </c>
      <c r="F71" s="22">
        <f t="shared" si="8"/>
        <v>17734.5</v>
      </c>
      <c r="G71" s="22">
        <f t="shared" si="9"/>
        <v>-6.541349999315571E-2</v>
      </c>
      <c r="K71" s="22">
        <f>+G71</f>
        <v>-6.541349999315571E-2</v>
      </c>
      <c r="O71" s="22">
        <f t="shared" ca="1" si="10"/>
        <v>-6.0076174829241449E-2</v>
      </c>
      <c r="Q71" s="46">
        <f t="shared" si="11"/>
        <v>41033.404600000002</v>
      </c>
    </row>
    <row r="72" spans="1:17" s="22" customFormat="1" ht="12.95" customHeight="1" x14ac:dyDescent="0.2">
      <c r="A72" s="51" t="s">
        <v>60</v>
      </c>
      <c r="B72" s="49" t="s">
        <v>32</v>
      </c>
      <c r="C72" s="51">
        <v>56764.465499999998</v>
      </c>
      <c r="D72" s="51">
        <v>8.9999999999999998E-4</v>
      </c>
      <c r="E72" s="22">
        <f t="shared" si="7"/>
        <v>20391.251123300142</v>
      </c>
      <c r="F72" s="22">
        <f t="shared" si="8"/>
        <v>20391.5</v>
      </c>
      <c r="G72" s="22">
        <f t="shared" si="9"/>
        <v>-6.6744499999913387E-2</v>
      </c>
      <c r="J72" s="22">
        <f>+G72</f>
        <v>-6.6744499999913387E-2</v>
      </c>
      <c r="O72" s="22">
        <f t="shared" ca="1" si="10"/>
        <v>-6.8407825032127625E-2</v>
      </c>
      <c r="Q72" s="46">
        <f t="shared" si="11"/>
        <v>41745.965499999998</v>
      </c>
    </row>
    <row r="73" spans="1:17" s="22" customFormat="1" ht="12.95" customHeight="1" x14ac:dyDescent="0.2">
      <c r="A73" s="51" t="s">
        <v>60</v>
      </c>
      <c r="B73" s="49" t="s">
        <v>32</v>
      </c>
      <c r="C73" s="51">
        <v>56764.599900000001</v>
      </c>
      <c r="D73" s="51">
        <v>4.0000000000000002E-4</v>
      </c>
      <c r="E73" s="22">
        <f t="shared" si="7"/>
        <v>20391.752273634065</v>
      </c>
      <c r="F73" s="22">
        <f t="shared" si="8"/>
        <v>20392</v>
      </c>
      <c r="G73" s="22">
        <f t="shared" si="9"/>
        <v>-6.6435999993700534E-2</v>
      </c>
      <c r="J73" s="22">
        <f>+G73</f>
        <v>-6.6435999993700534E-2</v>
      </c>
      <c r="O73" s="22">
        <f t="shared" ca="1" si="10"/>
        <v>-6.8409392900061927E-2</v>
      </c>
      <c r="Q73" s="46">
        <f t="shared" si="11"/>
        <v>41746.099900000001</v>
      </c>
    </row>
    <row r="74" spans="1:17" s="22" customFormat="1" ht="12.95" customHeight="1" x14ac:dyDescent="0.2">
      <c r="A74" s="52" t="s">
        <v>276</v>
      </c>
      <c r="B74" s="53" t="s">
        <v>32</v>
      </c>
      <c r="C74" s="54">
        <v>57125.573640000002</v>
      </c>
      <c r="D74" s="54">
        <v>1E-4</v>
      </c>
      <c r="E74" s="22">
        <f t="shared" si="7"/>
        <v>21737.750118389329</v>
      </c>
      <c r="F74" s="22">
        <f t="shared" si="8"/>
        <v>21738</v>
      </c>
      <c r="G74" s="22">
        <f t="shared" si="9"/>
        <v>-6.7013999992923345E-2</v>
      </c>
      <c r="K74" s="22">
        <f>+G74</f>
        <v>-6.7013999992923345E-2</v>
      </c>
      <c r="O74" s="22">
        <f t="shared" ca="1" si="10"/>
        <v>-7.2630093379205618E-2</v>
      </c>
      <c r="Q74" s="46">
        <f t="shared" si="11"/>
        <v>42107.073640000002</v>
      </c>
    </row>
    <row r="75" spans="1:17" s="22" customFormat="1" ht="12.95" customHeight="1" x14ac:dyDescent="0.2">
      <c r="A75" s="55" t="s">
        <v>277</v>
      </c>
      <c r="B75" s="4"/>
      <c r="C75" s="6">
        <v>58572.938600000001</v>
      </c>
      <c r="D75" s="6">
        <v>1E-4</v>
      </c>
      <c r="E75" s="22">
        <f t="shared" si="7"/>
        <v>27134.68042344222</v>
      </c>
      <c r="F75" s="22">
        <f>ROUND(2*E75,0)/2+0.5</f>
        <v>27135</v>
      </c>
      <c r="G75" s="22">
        <f t="shared" si="9"/>
        <v>-8.5704999997687992E-2</v>
      </c>
      <c r="K75" s="22">
        <f>+G75</f>
        <v>-8.5704999997687992E-2</v>
      </c>
      <c r="O75" s="22">
        <f t="shared" ca="1" si="10"/>
        <v>-8.9553659862072241E-2</v>
      </c>
      <c r="Q75" s="46">
        <f t="shared" si="11"/>
        <v>43554.438600000001</v>
      </c>
    </row>
    <row r="76" spans="1:17" s="22" customFormat="1" ht="12.95" customHeight="1" x14ac:dyDescent="0.2">
      <c r="A76" s="21" t="s">
        <v>278</v>
      </c>
      <c r="B76" s="56" t="s">
        <v>32</v>
      </c>
      <c r="C76" s="57">
        <v>59682.9375</v>
      </c>
      <c r="D76" s="58">
        <v>2.9999999999999997E-4</v>
      </c>
      <c r="E76" s="22">
        <f t="shared" si="7"/>
        <v>31273.641133106885</v>
      </c>
      <c r="F76" s="22">
        <f>ROUND(2*E76,0)/2+0.5</f>
        <v>31274</v>
      </c>
      <c r="G76" s="22">
        <f t="shared" si="9"/>
        <v>-9.624199999962002E-2</v>
      </c>
      <c r="K76" s="22">
        <f>+G76</f>
        <v>-9.624199999962002E-2</v>
      </c>
      <c r="O76" s="22">
        <f t="shared" ca="1" si="10"/>
        <v>-0.10253247062223252</v>
      </c>
      <c r="Q76" s="46">
        <f t="shared" si="11"/>
        <v>44664.4375</v>
      </c>
    </row>
    <row r="77" spans="1:17" s="22" customFormat="1" ht="12.95" customHeight="1" x14ac:dyDescent="0.2"/>
    <row r="78" spans="1:17" s="22" customFormat="1" ht="12.95" customHeight="1" x14ac:dyDescent="0.2"/>
    <row r="79" spans="1:17" s="22" customFormat="1" ht="12.95" customHeight="1" x14ac:dyDescent="0.2"/>
    <row r="80" spans="1:17" s="22" customFormat="1" ht="12.95" customHeight="1" x14ac:dyDescent="0.2"/>
    <row r="81" s="22" customFormat="1" ht="12.95" customHeight="1" x14ac:dyDescent="0.2"/>
    <row r="82" s="22" customFormat="1" ht="12.95" customHeight="1" x14ac:dyDescent="0.2"/>
    <row r="83" s="22" customFormat="1" ht="12.95" customHeight="1" x14ac:dyDescent="0.2"/>
    <row r="84" s="22" customFormat="1" ht="12.95" customHeight="1" x14ac:dyDescent="0.2"/>
    <row r="85" s="22" customFormat="1" ht="12.95" customHeight="1" x14ac:dyDescent="0.2"/>
    <row r="86" s="22" customFormat="1" ht="12.95" customHeight="1" x14ac:dyDescent="0.2"/>
    <row r="87" s="22" customFormat="1" ht="12.95" customHeight="1" x14ac:dyDescent="0.2"/>
    <row r="88" s="22" customFormat="1" ht="12.95" customHeight="1" x14ac:dyDescent="0.2"/>
    <row r="89" s="22" customFormat="1" ht="12.95" customHeight="1" x14ac:dyDescent="0.2"/>
    <row r="90" s="22" customFormat="1" ht="12.95" customHeight="1" x14ac:dyDescent="0.2"/>
    <row r="91" s="22" customFormat="1" ht="12.95" customHeight="1" x14ac:dyDescent="0.2"/>
    <row r="92" s="22" customFormat="1" ht="12.95" customHeight="1" x14ac:dyDescent="0.2"/>
    <row r="93" s="22" customFormat="1" ht="12.95" customHeight="1" x14ac:dyDescent="0.2"/>
    <row r="94" s="22" customFormat="1" ht="12.95" customHeight="1" x14ac:dyDescent="0.2"/>
    <row r="95" s="22" customFormat="1" ht="12.95" customHeight="1" x14ac:dyDescent="0.2"/>
    <row r="96" s="22" customFormat="1" ht="12.95" customHeight="1" x14ac:dyDescent="0.2"/>
    <row r="97" s="22" customFormat="1" ht="12.95" customHeight="1" x14ac:dyDescent="0.2"/>
    <row r="98" s="22" customFormat="1" ht="12.95" customHeight="1" x14ac:dyDescent="0.2"/>
    <row r="99" s="22" customFormat="1" ht="12.95" customHeight="1" x14ac:dyDescent="0.2"/>
    <row r="100" s="22" customFormat="1" ht="12.95" customHeight="1" x14ac:dyDescent="0.2"/>
    <row r="101" s="22" customFormat="1" ht="12.95" customHeight="1" x14ac:dyDescent="0.2"/>
    <row r="102" s="22" customFormat="1" ht="12.95" customHeight="1" x14ac:dyDescent="0.2"/>
    <row r="103" s="22" customFormat="1" ht="12.95" customHeight="1" x14ac:dyDescent="0.2"/>
    <row r="104" s="22" customFormat="1" ht="12.95" customHeight="1" x14ac:dyDescent="0.2"/>
    <row r="105" s="22" customFormat="1" ht="12.95" customHeight="1" x14ac:dyDescent="0.2"/>
    <row r="106" s="22" customFormat="1" ht="12.95" customHeight="1" x14ac:dyDescent="0.2"/>
    <row r="107" s="22" customFormat="1" ht="12.95" customHeight="1" x14ac:dyDescent="0.2"/>
    <row r="108" s="22" customFormat="1" ht="12.95" customHeight="1" x14ac:dyDescent="0.2"/>
    <row r="109" s="22" customFormat="1" ht="12.95" customHeight="1" x14ac:dyDescent="0.2"/>
    <row r="110" s="22" customFormat="1" ht="12.95" customHeight="1" x14ac:dyDescent="0.2"/>
    <row r="111" s="22" customFormat="1" ht="12.95" customHeight="1" x14ac:dyDescent="0.2"/>
    <row r="112" s="22" customFormat="1" ht="12.95" customHeight="1" x14ac:dyDescent="0.2"/>
    <row r="113" s="22" customFormat="1" ht="12.95" customHeight="1" x14ac:dyDescent="0.2"/>
    <row r="114" s="22" customFormat="1" ht="12.95" customHeight="1" x14ac:dyDescent="0.2"/>
    <row r="115" s="22" customFormat="1" ht="12.95" customHeight="1" x14ac:dyDescent="0.2"/>
    <row r="116" s="22" customFormat="1" ht="12.95" customHeight="1" x14ac:dyDescent="0.2"/>
    <row r="117" s="22" customFormat="1" ht="12.95" customHeight="1" x14ac:dyDescent="0.2"/>
    <row r="118" s="22" customFormat="1" ht="12.95" customHeight="1" x14ac:dyDescent="0.2"/>
    <row r="119" s="22" customFormat="1" ht="12.95" customHeight="1" x14ac:dyDescent="0.2"/>
    <row r="120" s="22" customFormat="1" ht="12.95" customHeight="1" x14ac:dyDescent="0.2"/>
    <row r="121" s="22" customFormat="1" ht="12.95" customHeight="1" x14ac:dyDescent="0.2"/>
    <row r="122" s="22" customFormat="1" ht="12.95" customHeight="1" x14ac:dyDescent="0.2"/>
    <row r="123" s="22" customFormat="1" ht="12.95" customHeight="1" x14ac:dyDescent="0.2"/>
    <row r="124" s="22" customFormat="1" ht="12.95" customHeight="1" x14ac:dyDescent="0.2"/>
    <row r="125" s="22" customFormat="1" ht="12.95" customHeight="1" x14ac:dyDescent="0.2"/>
    <row r="126" s="22" customFormat="1" ht="12.95" customHeight="1" x14ac:dyDescent="0.2"/>
    <row r="127" s="22" customFormat="1" ht="12.95" customHeight="1" x14ac:dyDescent="0.2"/>
    <row r="128" s="22" customFormat="1" ht="12.95" customHeight="1" x14ac:dyDescent="0.2"/>
    <row r="129" s="22" customFormat="1" ht="12.95" customHeight="1" x14ac:dyDescent="0.2"/>
    <row r="130" s="22" customFormat="1" ht="12.95" customHeight="1" x14ac:dyDescent="0.2"/>
    <row r="131" s="22" customFormat="1" ht="12.95" customHeight="1" x14ac:dyDescent="0.2"/>
    <row r="132" s="22" customFormat="1" ht="12.95" customHeight="1" x14ac:dyDescent="0.2"/>
    <row r="133" s="22" customFormat="1" ht="12.95" customHeight="1" x14ac:dyDescent="0.2"/>
    <row r="134" s="22" customFormat="1" ht="12.95" customHeight="1" x14ac:dyDescent="0.2"/>
    <row r="135" s="22" customFormat="1" ht="12.95" customHeight="1" x14ac:dyDescent="0.2"/>
    <row r="136" s="22" customFormat="1" ht="12.95" customHeight="1" x14ac:dyDescent="0.2"/>
    <row r="137" s="22" customFormat="1" ht="12.95" customHeight="1" x14ac:dyDescent="0.2"/>
    <row r="138" s="22" customFormat="1" ht="12.95" customHeight="1" x14ac:dyDescent="0.2"/>
    <row r="139" s="22" customFormat="1" ht="12.95" customHeight="1" x14ac:dyDescent="0.2"/>
    <row r="140" s="22" customFormat="1" ht="12.95" customHeight="1" x14ac:dyDescent="0.2"/>
    <row r="141" s="22" customFormat="1" ht="12.95" customHeight="1" x14ac:dyDescent="0.2"/>
    <row r="142" s="22" customFormat="1" ht="12.95" customHeight="1" x14ac:dyDescent="0.2"/>
    <row r="143" s="22" customFormat="1" ht="12.95" customHeight="1" x14ac:dyDescent="0.2"/>
    <row r="144" s="22" customFormat="1" ht="12.95" customHeight="1" x14ac:dyDescent="0.2"/>
    <row r="145" s="22" customFormat="1" ht="12.95" customHeight="1" x14ac:dyDescent="0.2"/>
    <row r="146" s="22" customFormat="1" ht="12.95" customHeight="1" x14ac:dyDescent="0.2"/>
    <row r="147" s="22" customFormat="1" ht="12.95" customHeight="1" x14ac:dyDescent="0.2"/>
    <row r="148" s="22" customFormat="1" ht="12.95" customHeight="1" x14ac:dyDescent="0.2"/>
    <row r="149" s="22" customFormat="1" ht="12.95" customHeight="1" x14ac:dyDescent="0.2"/>
    <row r="150" s="22" customFormat="1" ht="12.95" customHeight="1" x14ac:dyDescent="0.2"/>
    <row r="151" s="22" customFormat="1" ht="12.95" customHeight="1" x14ac:dyDescent="0.2"/>
    <row r="152" s="22" customFormat="1" ht="12.95" customHeight="1" x14ac:dyDescent="0.2"/>
    <row r="153" s="22" customFormat="1" ht="12.95" customHeight="1" x14ac:dyDescent="0.2"/>
    <row r="154" s="22" customFormat="1" ht="12.95" customHeight="1" x14ac:dyDescent="0.2"/>
    <row r="155" s="22" customFormat="1" ht="12.95" customHeight="1" x14ac:dyDescent="0.2"/>
    <row r="156" s="22" customFormat="1" ht="12.95" customHeight="1" x14ac:dyDescent="0.2"/>
    <row r="157" s="22" customFormat="1" ht="12.95" customHeight="1" x14ac:dyDescent="0.2"/>
    <row r="158" s="22" customFormat="1" ht="12.95" customHeight="1" x14ac:dyDescent="0.2"/>
    <row r="159" s="22" customFormat="1" ht="12.95" customHeight="1" x14ac:dyDescent="0.2"/>
    <row r="160" s="22" customFormat="1" ht="12.95" customHeight="1" x14ac:dyDescent="0.2"/>
    <row r="161" s="22" customFormat="1" ht="12.95" customHeight="1" x14ac:dyDescent="0.2"/>
    <row r="162" s="22" customFormat="1" ht="12.95" customHeight="1" x14ac:dyDescent="0.2"/>
    <row r="163" s="22" customFormat="1" ht="12.95" customHeight="1" x14ac:dyDescent="0.2"/>
    <row r="164" s="22" customFormat="1" ht="12.95" customHeight="1" x14ac:dyDescent="0.2"/>
    <row r="165" s="22" customFormat="1" ht="12.95" customHeight="1" x14ac:dyDescent="0.2"/>
    <row r="166" s="22" customFormat="1" ht="12.95" customHeight="1" x14ac:dyDescent="0.2"/>
    <row r="167" s="22" customFormat="1" ht="12.95" customHeight="1" x14ac:dyDescent="0.2"/>
    <row r="168" s="22" customFormat="1" ht="12.95" customHeight="1" x14ac:dyDescent="0.2"/>
    <row r="169" s="22" customFormat="1" ht="12.95" customHeight="1" x14ac:dyDescent="0.2"/>
    <row r="170" s="22" customFormat="1" ht="12.95" customHeight="1" x14ac:dyDescent="0.2"/>
    <row r="171" s="22" customFormat="1" ht="12.95" customHeight="1" x14ac:dyDescent="0.2"/>
    <row r="172" s="22" customFormat="1" ht="12.95" customHeight="1" x14ac:dyDescent="0.2"/>
    <row r="173" s="22" customFormat="1" ht="12.95" customHeight="1" x14ac:dyDescent="0.2"/>
    <row r="174" s="22" customFormat="1" ht="12.95" customHeight="1" x14ac:dyDescent="0.2"/>
    <row r="175" s="22" customFormat="1" ht="12.95" customHeight="1" x14ac:dyDescent="0.2"/>
    <row r="176" s="22" customFormat="1" ht="12.95" customHeight="1" x14ac:dyDescent="0.2"/>
    <row r="177" s="22" customFormat="1" ht="12.95" customHeight="1" x14ac:dyDescent="0.2"/>
    <row r="178" s="22" customFormat="1" ht="12.95" customHeight="1" x14ac:dyDescent="0.2"/>
    <row r="179" s="22" customFormat="1" ht="12.95" customHeight="1" x14ac:dyDescent="0.2"/>
    <row r="180" s="22" customFormat="1" ht="12.95" customHeight="1" x14ac:dyDescent="0.2"/>
    <row r="181" s="22" customFormat="1" ht="12.95" customHeight="1" x14ac:dyDescent="0.2"/>
    <row r="182" s="22" customFormat="1" ht="12.95" customHeight="1" x14ac:dyDescent="0.2"/>
    <row r="183" s="22" customFormat="1" ht="12.95" customHeight="1" x14ac:dyDescent="0.2"/>
    <row r="184" s="22" customFormat="1" ht="12.95" customHeight="1" x14ac:dyDescent="0.2"/>
    <row r="185" s="22" customFormat="1" ht="12.95" customHeight="1" x14ac:dyDescent="0.2"/>
    <row r="186" s="22" customFormat="1" ht="12.95" customHeight="1" x14ac:dyDescent="0.2"/>
    <row r="187" s="22" customFormat="1" ht="12.95" customHeight="1" x14ac:dyDescent="0.2"/>
    <row r="188" s="22" customFormat="1" ht="12.95" customHeight="1" x14ac:dyDescent="0.2"/>
    <row r="189" s="22" customFormat="1" ht="12.95" customHeight="1" x14ac:dyDescent="0.2"/>
    <row r="190" s="22" customFormat="1" ht="12.95" customHeight="1" x14ac:dyDescent="0.2"/>
    <row r="191" s="22" customFormat="1" ht="12.95" customHeight="1" x14ac:dyDescent="0.2"/>
    <row r="192" s="22" customFormat="1" ht="12.95" customHeight="1" x14ac:dyDescent="0.2"/>
    <row r="193" s="22" customFormat="1" ht="12.95" customHeight="1" x14ac:dyDescent="0.2"/>
    <row r="194" s="22" customFormat="1" ht="12.95" customHeight="1" x14ac:dyDescent="0.2"/>
    <row r="195" s="22" customFormat="1" ht="12.95" customHeight="1" x14ac:dyDescent="0.2"/>
    <row r="196" s="22" customFormat="1" ht="12.95" customHeight="1" x14ac:dyDescent="0.2"/>
    <row r="197" s="22" customFormat="1" ht="12.95" customHeight="1" x14ac:dyDescent="0.2"/>
    <row r="198" s="22" customFormat="1" ht="12.95" customHeight="1" x14ac:dyDescent="0.2"/>
    <row r="199" s="22" customFormat="1" ht="12.95" customHeight="1" x14ac:dyDescent="0.2"/>
    <row r="200" s="22" customFormat="1" ht="12.95" customHeight="1" x14ac:dyDescent="0.2"/>
    <row r="201" s="22" customFormat="1" ht="12.95" customHeight="1" x14ac:dyDescent="0.2"/>
    <row r="202" s="22" customFormat="1" ht="12.95" customHeight="1" x14ac:dyDescent="0.2"/>
    <row r="203" s="22" customFormat="1" ht="12.95" customHeight="1" x14ac:dyDescent="0.2"/>
    <row r="204" s="22" customFormat="1" ht="12.95" customHeight="1" x14ac:dyDescent="0.2"/>
    <row r="205" s="22" customFormat="1" ht="12.95" customHeight="1" x14ac:dyDescent="0.2"/>
    <row r="206" s="22" customFormat="1" ht="12.95" customHeight="1" x14ac:dyDescent="0.2"/>
    <row r="207" s="22" customFormat="1" ht="12.95" customHeight="1" x14ac:dyDescent="0.2"/>
    <row r="208" s="22" customFormat="1" ht="12.95" customHeight="1" x14ac:dyDescent="0.2"/>
    <row r="209" s="22" customFormat="1" ht="12.95" customHeight="1" x14ac:dyDescent="0.2"/>
    <row r="210" s="22" customFormat="1" ht="12.95" customHeight="1" x14ac:dyDescent="0.2"/>
    <row r="211" s="22" customFormat="1" ht="12.95" customHeight="1" x14ac:dyDescent="0.2"/>
    <row r="212" s="22" customFormat="1" ht="12.95" customHeight="1" x14ac:dyDescent="0.2"/>
    <row r="213" s="22" customFormat="1" ht="12.95" customHeight="1" x14ac:dyDescent="0.2"/>
    <row r="214" s="22" customFormat="1" ht="12.95" customHeight="1" x14ac:dyDescent="0.2"/>
    <row r="215" s="22" customFormat="1" ht="12.95" customHeight="1" x14ac:dyDescent="0.2"/>
    <row r="216" s="22" customFormat="1" ht="12.95" customHeight="1" x14ac:dyDescent="0.2"/>
    <row r="217" s="22" customFormat="1" ht="12.95" customHeight="1" x14ac:dyDescent="0.2"/>
  </sheetData>
  <phoneticPr fontId="7" type="noConversion"/>
  <hyperlinks>
    <hyperlink ref="H187" r:id="rId1" display="http://vsolj.cetus-net.org/bulletin.html" xr:uid="{00000000-0004-0000-0000-000000000000}"/>
    <hyperlink ref="H180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6"/>
  <sheetViews>
    <sheetView topLeftCell="A25" workbookViewId="0">
      <selection activeCell="A49" sqref="A49:D60"/>
    </sheetView>
  </sheetViews>
  <sheetFormatPr defaultRowHeight="12.75" x14ac:dyDescent="0.2"/>
  <cols>
    <col min="1" max="1" width="19.7109375" style="3" customWidth="1"/>
    <col min="2" max="2" width="4.42578125" style="5" customWidth="1"/>
    <col min="3" max="3" width="12.7109375" style="3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3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8" t="s">
        <v>61</v>
      </c>
      <c r="I1" s="9" t="s">
        <v>62</v>
      </c>
      <c r="J1" s="10" t="s">
        <v>63</v>
      </c>
    </row>
    <row r="2" spans="1:16" x14ac:dyDescent="0.2">
      <c r="I2" s="11" t="s">
        <v>64</v>
      </c>
      <c r="J2" s="12" t="s">
        <v>65</v>
      </c>
    </row>
    <row r="3" spans="1:16" x14ac:dyDescent="0.2">
      <c r="A3" s="13" t="s">
        <v>66</v>
      </c>
      <c r="I3" s="11" t="s">
        <v>67</v>
      </c>
      <c r="J3" s="12" t="s">
        <v>68</v>
      </c>
    </row>
    <row r="4" spans="1:16" x14ac:dyDescent="0.2">
      <c r="I4" s="11" t="s">
        <v>69</v>
      </c>
      <c r="J4" s="12" t="s">
        <v>68</v>
      </c>
    </row>
    <row r="5" spans="1:16" ht="13.5" thickBot="1" x14ac:dyDescent="0.25">
      <c r="I5" s="14" t="s">
        <v>70</v>
      </c>
      <c r="J5" s="15" t="s">
        <v>71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 BBS 129 </v>
      </c>
      <c r="B11" s="2" t="str">
        <f t="shared" ref="B11:B42" si="1">IF(H11=INT(H11),"I","II")</f>
        <v>I</v>
      </c>
      <c r="C11" s="3">
        <f t="shared" ref="C11:C42" si="2">1*G11</f>
        <v>52764.427300000003</v>
      </c>
      <c r="D11" s="5" t="str">
        <f t="shared" ref="D11:D42" si="3">VLOOKUP(F11,I$1:J$5,2,FALSE)</f>
        <v>vis</v>
      </c>
      <c r="E11" s="16">
        <f>VLOOKUP(C11,Active!C$21:E$972,3,FALSE)</f>
        <v>5475.9201739111231</v>
      </c>
      <c r="F11" s="2" t="s">
        <v>70</v>
      </c>
      <c r="G11" s="5" t="str">
        <f t="shared" ref="G11:G42" si="4">MID(I11,3,LEN(I11)-3)</f>
        <v>52764.4273</v>
      </c>
      <c r="H11" s="3">
        <f t="shared" ref="H11:H42" si="5">1*K11</f>
        <v>986</v>
      </c>
      <c r="I11" s="17" t="s">
        <v>106</v>
      </c>
      <c r="J11" s="18" t="s">
        <v>107</v>
      </c>
      <c r="K11" s="17">
        <v>986</v>
      </c>
      <c r="L11" s="17" t="s">
        <v>108</v>
      </c>
      <c r="M11" s="18" t="s">
        <v>76</v>
      </c>
      <c r="N11" s="18" t="s">
        <v>77</v>
      </c>
      <c r="O11" s="19" t="s">
        <v>78</v>
      </c>
      <c r="P11" s="19" t="s">
        <v>109</v>
      </c>
    </row>
    <row r="12" spans="1:16" ht="12.75" customHeight="1" thickBot="1" x14ac:dyDescent="0.25">
      <c r="A12" s="3" t="str">
        <f t="shared" si="0"/>
        <v>BAVM 173 </v>
      </c>
      <c r="B12" s="2" t="str">
        <f t="shared" si="1"/>
        <v>I</v>
      </c>
      <c r="C12" s="3">
        <f t="shared" si="2"/>
        <v>53137.464399999997</v>
      </c>
      <c r="D12" s="5" t="str">
        <f t="shared" si="3"/>
        <v>vis</v>
      </c>
      <c r="E12" s="16">
        <f>VLOOKUP(C12,Active!C$21:E$972,3,FALSE)</f>
        <v>6866.8998407803656</v>
      </c>
      <c r="F12" s="2" t="s">
        <v>70</v>
      </c>
      <c r="G12" s="5" t="str">
        <f t="shared" si="4"/>
        <v>53137.4644</v>
      </c>
      <c r="H12" s="3">
        <f t="shared" si="5"/>
        <v>2377</v>
      </c>
      <c r="I12" s="17" t="s">
        <v>110</v>
      </c>
      <c r="J12" s="18" t="s">
        <v>111</v>
      </c>
      <c r="K12" s="17">
        <v>2377</v>
      </c>
      <c r="L12" s="17" t="s">
        <v>112</v>
      </c>
      <c r="M12" s="18" t="s">
        <v>76</v>
      </c>
      <c r="N12" s="18" t="s">
        <v>113</v>
      </c>
      <c r="O12" s="19" t="s">
        <v>114</v>
      </c>
      <c r="P12" s="20" t="s">
        <v>115</v>
      </c>
    </row>
    <row r="13" spans="1:16" ht="12.75" customHeight="1" thickBot="1" x14ac:dyDescent="0.25">
      <c r="A13" s="3" t="str">
        <f t="shared" si="0"/>
        <v>BAVM 173 </v>
      </c>
      <c r="B13" s="2" t="str">
        <f t="shared" si="1"/>
        <v>II</v>
      </c>
      <c r="C13" s="3">
        <f t="shared" si="2"/>
        <v>53142.425499999998</v>
      </c>
      <c r="D13" s="5" t="str">
        <f t="shared" si="3"/>
        <v>vis</v>
      </c>
      <c r="E13" s="16">
        <f>VLOOKUP(C13,Active!C$21:E$972,3,FALSE)</f>
        <v>6885.3987762087872</v>
      </c>
      <c r="F13" s="2" t="s">
        <v>70</v>
      </c>
      <c r="G13" s="5" t="str">
        <f t="shared" si="4"/>
        <v>53142.4255</v>
      </c>
      <c r="H13" s="3">
        <f t="shared" si="5"/>
        <v>2395.5</v>
      </c>
      <c r="I13" s="17" t="s">
        <v>116</v>
      </c>
      <c r="J13" s="18" t="s">
        <v>117</v>
      </c>
      <c r="K13" s="17" t="s">
        <v>118</v>
      </c>
      <c r="L13" s="17" t="s">
        <v>119</v>
      </c>
      <c r="M13" s="18" t="s">
        <v>76</v>
      </c>
      <c r="N13" s="18" t="s">
        <v>113</v>
      </c>
      <c r="O13" s="19" t="s">
        <v>120</v>
      </c>
      <c r="P13" s="20" t="s">
        <v>115</v>
      </c>
    </row>
    <row r="14" spans="1:16" ht="12.75" customHeight="1" thickBot="1" x14ac:dyDescent="0.25">
      <c r="A14" s="3" t="str">
        <f t="shared" si="0"/>
        <v>IBVS 5653 </v>
      </c>
      <c r="B14" s="2" t="str">
        <f t="shared" si="1"/>
        <v>II</v>
      </c>
      <c r="C14" s="3">
        <f t="shared" si="2"/>
        <v>53216.443500000001</v>
      </c>
      <c r="D14" s="5" t="str">
        <f t="shared" si="3"/>
        <v>vis</v>
      </c>
      <c r="E14" s="16">
        <f>VLOOKUP(C14,Active!C$21:E$972,3,FALSE)</f>
        <v>7161.3968819798602</v>
      </c>
      <c r="F14" s="2" t="s">
        <v>70</v>
      </c>
      <c r="G14" s="5" t="str">
        <f t="shared" si="4"/>
        <v>53216.4435</v>
      </c>
      <c r="H14" s="3">
        <f t="shared" si="5"/>
        <v>2671.5</v>
      </c>
      <c r="I14" s="17" t="s">
        <v>121</v>
      </c>
      <c r="J14" s="18" t="s">
        <v>122</v>
      </c>
      <c r="K14" s="17" t="s">
        <v>123</v>
      </c>
      <c r="L14" s="17" t="s">
        <v>124</v>
      </c>
      <c r="M14" s="18" t="s">
        <v>76</v>
      </c>
      <c r="N14" s="18" t="s">
        <v>77</v>
      </c>
      <c r="O14" s="19" t="s">
        <v>78</v>
      </c>
      <c r="P14" s="20" t="s">
        <v>125</v>
      </c>
    </row>
    <row r="15" spans="1:16" ht="12.75" customHeight="1" thickBot="1" x14ac:dyDescent="0.25">
      <c r="A15" s="3" t="str">
        <f t="shared" si="0"/>
        <v>IBVS 5653 </v>
      </c>
      <c r="B15" s="2" t="str">
        <f t="shared" si="1"/>
        <v>I</v>
      </c>
      <c r="C15" s="3">
        <f t="shared" si="2"/>
        <v>53216.578200000004</v>
      </c>
      <c r="D15" s="5" t="str">
        <f t="shared" si="3"/>
        <v>vis</v>
      </c>
      <c r="E15" s="16">
        <f>VLOOKUP(C15,Active!C$21:E$972,3,FALSE)</f>
        <v>7161.8991509529205</v>
      </c>
      <c r="F15" s="2" t="s">
        <v>70</v>
      </c>
      <c r="G15" s="5" t="str">
        <f t="shared" si="4"/>
        <v>53216.5782</v>
      </c>
      <c r="H15" s="3">
        <f t="shared" si="5"/>
        <v>2672</v>
      </c>
      <c r="I15" s="17" t="s">
        <v>126</v>
      </c>
      <c r="J15" s="18" t="s">
        <v>127</v>
      </c>
      <c r="K15" s="17" t="s">
        <v>128</v>
      </c>
      <c r="L15" s="17" t="s">
        <v>129</v>
      </c>
      <c r="M15" s="18" t="s">
        <v>76</v>
      </c>
      <c r="N15" s="18" t="s">
        <v>77</v>
      </c>
      <c r="O15" s="19" t="s">
        <v>78</v>
      </c>
      <c r="P15" s="20" t="s">
        <v>125</v>
      </c>
    </row>
    <row r="16" spans="1:16" ht="12.75" customHeight="1" thickBot="1" x14ac:dyDescent="0.25">
      <c r="A16" s="3" t="str">
        <f t="shared" si="0"/>
        <v>IBVS 5713 </v>
      </c>
      <c r="B16" s="2" t="str">
        <f t="shared" si="1"/>
        <v>II</v>
      </c>
      <c r="C16" s="3">
        <f t="shared" si="2"/>
        <v>53614.423799999997</v>
      </c>
      <c r="D16" s="5" t="str">
        <f t="shared" si="3"/>
        <v>vis</v>
      </c>
      <c r="E16" s="16">
        <f>VLOOKUP(C16,Active!C$21:E$972,3,FALSE)</f>
        <v>8645.3846813556429</v>
      </c>
      <c r="F16" s="2" t="s">
        <v>70</v>
      </c>
      <c r="G16" s="5" t="str">
        <f t="shared" si="4"/>
        <v>53614.4238</v>
      </c>
      <c r="H16" s="3">
        <f t="shared" si="5"/>
        <v>4155.5</v>
      </c>
      <c r="I16" s="17" t="s">
        <v>130</v>
      </c>
      <c r="J16" s="18" t="s">
        <v>131</v>
      </c>
      <c r="K16" s="17" t="s">
        <v>132</v>
      </c>
      <c r="L16" s="17" t="s">
        <v>133</v>
      </c>
      <c r="M16" s="18" t="s">
        <v>76</v>
      </c>
      <c r="N16" s="18" t="s">
        <v>77</v>
      </c>
      <c r="O16" s="19" t="s">
        <v>78</v>
      </c>
      <c r="P16" s="20" t="s">
        <v>134</v>
      </c>
    </row>
    <row r="17" spans="1:16" ht="12.75" customHeight="1" thickBot="1" x14ac:dyDescent="0.25">
      <c r="A17" s="3" t="str">
        <f t="shared" si="0"/>
        <v>IBVS 5713 </v>
      </c>
      <c r="B17" s="2" t="str">
        <f t="shared" si="1"/>
        <v>II</v>
      </c>
      <c r="C17" s="3">
        <f t="shared" si="2"/>
        <v>53917.47</v>
      </c>
      <c r="D17" s="5" t="str">
        <f t="shared" si="3"/>
        <v>vis</v>
      </c>
      <c r="E17" s="16">
        <f>VLOOKUP(C17,Active!C$21:E$972,3,FALSE)</f>
        <v>9775.3824813653537</v>
      </c>
      <c r="F17" s="2" t="s">
        <v>70</v>
      </c>
      <c r="G17" s="5" t="str">
        <f t="shared" si="4"/>
        <v>53917.4700</v>
      </c>
      <c r="H17" s="3">
        <f t="shared" si="5"/>
        <v>5285.5</v>
      </c>
      <c r="I17" s="17" t="s">
        <v>135</v>
      </c>
      <c r="J17" s="18" t="s">
        <v>136</v>
      </c>
      <c r="K17" s="17" t="s">
        <v>137</v>
      </c>
      <c r="L17" s="17" t="s">
        <v>138</v>
      </c>
      <c r="M17" s="18" t="s">
        <v>76</v>
      </c>
      <c r="N17" s="18" t="s">
        <v>77</v>
      </c>
      <c r="O17" s="19" t="s">
        <v>78</v>
      </c>
      <c r="P17" s="20" t="s">
        <v>134</v>
      </c>
    </row>
    <row r="18" spans="1:16" ht="12.75" customHeight="1" thickBot="1" x14ac:dyDescent="0.25">
      <c r="A18" s="3" t="str">
        <f t="shared" si="0"/>
        <v>BAVM 186 </v>
      </c>
      <c r="B18" s="2" t="str">
        <f t="shared" si="1"/>
        <v>II</v>
      </c>
      <c r="C18" s="3">
        <f t="shared" si="2"/>
        <v>54000.332600000002</v>
      </c>
      <c r="D18" s="5" t="str">
        <f t="shared" si="3"/>
        <v>vis</v>
      </c>
      <c r="E18" s="16">
        <f>VLOOKUP(C18,Active!C$21:E$972,3,FALSE)</f>
        <v>10084.360306208839</v>
      </c>
      <c r="F18" s="2" t="s">
        <v>70</v>
      </c>
      <c r="G18" s="5" t="str">
        <f t="shared" si="4"/>
        <v>54000.3326</v>
      </c>
      <c r="H18" s="3">
        <f t="shared" si="5"/>
        <v>5594.5</v>
      </c>
      <c r="I18" s="17" t="s">
        <v>139</v>
      </c>
      <c r="J18" s="18" t="s">
        <v>140</v>
      </c>
      <c r="K18" s="17" t="s">
        <v>141</v>
      </c>
      <c r="L18" s="17" t="s">
        <v>142</v>
      </c>
      <c r="M18" s="18" t="s">
        <v>143</v>
      </c>
      <c r="N18" s="18" t="s">
        <v>113</v>
      </c>
      <c r="O18" s="19" t="s">
        <v>120</v>
      </c>
      <c r="P18" s="20" t="s">
        <v>144</v>
      </c>
    </row>
    <row r="19" spans="1:16" ht="12.75" customHeight="1" thickBot="1" x14ac:dyDescent="0.25">
      <c r="A19" s="3" t="str">
        <f t="shared" si="0"/>
        <v>BAVM 201 </v>
      </c>
      <c r="B19" s="2" t="str">
        <f t="shared" si="1"/>
        <v>II</v>
      </c>
      <c r="C19" s="3">
        <f t="shared" si="2"/>
        <v>54205.489000000001</v>
      </c>
      <c r="D19" s="5" t="str">
        <f t="shared" si="3"/>
        <v>vis</v>
      </c>
      <c r="E19" s="16">
        <f>VLOOKUP(C19,Active!C$21:E$972,3,FALSE)</f>
        <v>10849.346901183166</v>
      </c>
      <c r="F19" s="2" t="s">
        <v>70</v>
      </c>
      <c r="G19" s="5" t="str">
        <f t="shared" si="4"/>
        <v>54205.4890</v>
      </c>
      <c r="H19" s="3">
        <f t="shared" si="5"/>
        <v>6359.5</v>
      </c>
      <c r="I19" s="17" t="s">
        <v>145</v>
      </c>
      <c r="J19" s="18" t="s">
        <v>146</v>
      </c>
      <c r="K19" s="17" t="s">
        <v>147</v>
      </c>
      <c r="L19" s="17" t="s">
        <v>148</v>
      </c>
      <c r="M19" s="18" t="s">
        <v>143</v>
      </c>
      <c r="N19" s="18" t="s">
        <v>113</v>
      </c>
      <c r="O19" s="19" t="s">
        <v>149</v>
      </c>
      <c r="P19" s="20" t="s">
        <v>150</v>
      </c>
    </row>
    <row r="20" spans="1:16" ht="12.75" customHeight="1" thickBot="1" x14ac:dyDescent="0.25">
      <c r="A20" s="3" t="str">
        <f t="shared" si="0"/>
        <v>BAVM 201 </v>
      </c>
      <c r="B20" s="2" t="str">
        <f t="shared" si="1"/>
        <v>I</v>
      </c>
      <c r="C20" s="3">
        <f t="shared" si="2"/>
        <v>54205.625399999997</v>
      </c>
      <c r="D20" s="5" t="str">
        <f t="shared" si="3"/>
        <v>vis</v>
      </c>
      <c r="E20" s="16">
        <f>VLOOKUP(C20,Active!C$21:E$972,3,FALSE)</f>
        <v>10849.855509111319</v>
      </c>
      <c r="F20" s="2" t="s">
        <v>70</v>
      </c>
      <c r="G20" s="5" t="str">
        <f t="shared" si="4"/>
        <v>54205.6254</v>
      </c>
      <c r="H20" s="3">
        <f t="shared" si="5"/>
        <v>6360</v>
      </c>
      <c r="I20" s="17" t="s">
        <v>151</v>
      </c>
      <c r="J20" s="18" t="s">
        <v>152</v>
      </c>
      <c r="K20" s="17" t="s">
        <v>153</v>
      </c>
      <c r="L20" s="17" t="s">
        <v>99</v>
      </c>
      <c r="M20" s="18" t="s">
        <v>143</v>
      </c>
      <c r="N20" s="18" t="s">
        <v>113</v>
      </c>
      <c r="O20" s="19" t="s">
        <v>149</v>
      </c>
      <c r="P20" s="20" t="s">
        <v>150</v>
      </c>
    </row>
    <row r="21" spans="1:16" ht="12.75" customHeight="1" thickBot="1" x14ac:dyDescent="0.25">
      <c r="A21" s="3" t="str">
        <f t="shared" si="0"/>
        <v> BBS 133 (=IBVS 5781) </v>
      </c>
      <c r="B21" s="2" t="str">
        <f t="shared" si="1"/>
        <v>I</v>
      </c>
      <c r="C21" s="3">
        <f t="shared" si="2"/>
        <v>54210.4519</v>
      </c>
      <c r="D21" s="5" t="str">
        <f t="shared" si="3"/>
        <v>vis</v>
      </c>
      <c r="E21" s="16">
        <f>VLOOKUP(C21,Active!C$21:E$972,3,FALSE)</f>
        <v>10867.85254844641</v>
      </c>
      <c r="F21" s="2" t="s">
        <v>70</v>
      </c>
      <c r="G21" s="5" t="str">
        <f t="shared" si="4"/>
        <v>54210.4519</v>
      </c>
      <c r="H21" s="3">
        <f t="shared" si="5"/>
        <v>6378</v>
      </c>
      <c r="I21" s="17" t="s">
        <v>154</v>
      </c>
      <c r="J21" s="18" t="s">
        <v>155</v>
      </c>
      <c r="K21" s="17" t="s">
        <v>156</v>
      </c>
      <c r="L21" s="17" t="s">
        <v>157</v>
      </c>
      <c r="M21" s="18" t="s">
        <v>143</v>
      </c>
      <c r="N21" s="18" t="s">
        <v>158</v>
      </c>
      <c r="O21" s="19" t="s">
        <v>78</v>
      </c>
      <c r="P21" s="19" t="s">
        <v>159</v>
      </c>
    </row>
    <row r="22" spans="1:16" ht="12.75" customHeight="1" thickBot="1" x14ac:dyDescent="0.25">
      <c r="A22" s="3" t="str">
        <f t="shared" si="0"/>
        <v>BAVM 186 </v>
      </c>
      <c r="B22" s="2" t="str">
        <f t="shared" si="1"/>
        <v>I</v>
      </c>
      <c r="C22" s="3">
        <f t="shared" si="2"/>
        <v>54217.425199999998</v>
      </c>
      <c r="D22" s="5" t="str">
        <f t="shared" si="3"/>
        <v>vis</v>
      </c>
      <c r="E22" s="16">
        <f>VLOOKUP(C22,Active!C$21:E$972,3,FALSE)</f>
        <v>10893.854569454445</v>
      </c>
      <c r="F22" s="2" t="s">
        <v>70</v>
      </c>
      <c r="G22" s="5" t="str">
        <f t="shared" si="4"/>
        <v>54217.4252</v>
      </c>
      <c r="H22" s="3">
        <f t="shared" si="5"/>
        <v>6404</v>
      </c>
      <c r="I22" s="17" t="s">
        <v>160</v>
      </c>
      <c r="J22" s="18" t="s">
        <v>161</v>
      </c>
      <c r="K22" s="17" t="s">
        <v>162</v>
      </c>
      <c r="L22" s="17" t="s">
        <v>163</v>
      </c>
      <c r="M22" s="18" t="s">
        <v>143</v>
      </c>
      <c r="N22" s="18" t="s">
        <v>113</v>
      </c>
      <c r="O22" s="19" t="s">
        <v>114</v>
      </c>
      <c r="P22" s="20" t="s">
        <v>144</v>
      </c>
    </row>
    <row r="23" spans="1:16" ht="12.75" customHeight="1" thickBot="1" x14ac:dyDescent="0.25">
      <c r="A23" s="3" t="str">
        <f t="shared" si="0"/>
        <v>BAVM 186 </v>
      </c>
      <c r="B23" s="2" t="str">
        <f t="shared" si="1"/>
        <v>II</v>
      </c>
      <c r="C23" s="3">
        <f t="shared" si="2"/>
        <v>54217.558799999999</v>
      </c>
      <c r="D23" s="5" t="str">
        <f t="shared" si="3"/>
        <v>vis</v>
      </c>
      <c r="E23" s="16">
        <f>VLOOKUP(C23,Active!C$21:E$972,3,FALSE)</f>
        <v>10894.352736750661</v>
      </c>
      <c r="F23" s="2" t="s">
        <v>70</v>
      </c>
      <c r="G23" s="5" t="str">
        <f t="shared" si="4"/>
        <v>54217.5588</v>
      </c>
      <c r="H23" s="3">
        <f t="shared" si="5"/>
        <v>6404.5</v>
      </c>
      <c r="I23" s="17" t="s">
        <v>164</v>
      </c>
      <c r="J23" s="18" t="s">
        <v>165</v>
      </c>
      <c r="K23" s="17" t="s">
        <v>166</v>
      </c>
      <c r="L23" s="17" t="s">
        <v>167</v>
      </c>
      <c r="M23" s="18" t="s">
        <v>143</v>
      </c>
      <c r="N23" s="18" t="s">
        <v>113</v>
      </c>
      <c r="O23" s="19" t="s">
        <v>114</v>
      </c>
      <c r="P23" s="20" t="s">
        <v>144</v>
      </c>
    </row>
    <row r="24" spans="1:16" ht="12.75" customHeight="1" thickBot="1" x14ac:dyDescent="0.25">
      <c r="A24" s="3" t="str">
        <f t="shared" si="0"/>
        <v>BAVM 186 </v>
      </c>
      <c r="B24" s="2" t="str">
        <f t="shared" si="1"/>
        <v>I</v>
      </c>
      <c r="C24" s="3">
        <f t="shared" si="2"/>
        <v>54218.499900000003</v>
      </c>
      <c r="D24" s="5" t="str">
        <f t="shared" si="3"/>
        <v>vis</v>
      </c>
      <c r="E24" s="16">
        <f>VLOOKUP(C24,Active!C$21:E$972,3,FALSE)</f>
        <v>10897.861907727209</v>
      </c>
      <c r="F24" s="2" t="s">
        <v>70</v>
      </c>
      <c r="G24" s="5" t="str">
        <f t="shared" si="4"/>
        <v>54218.4999</v>
      </c>
      <c r="H24" s="3">
        <f t="shared" si="5"/>
        <v>6408</v>
      </c>
      <c r="I24" s="17" t="s">
        <v>168</v>
      </c>
      <c r="J24" s="18" t="s">
        <v>169</v>
      </c>
      <c r="K24" s="17" t="s">
        <v>170</v>
      </c>
      <c r="L24" s="17" t="s">
        <v>171</v>
      </c>
      <c r="M24" s="18" t="s">
        <v>143</v>
      </c>
      <c r="N24" s="18" t="s">
        <v>113</v>
      </c>
      <c r="O24" s="19" t="s">
        <v>114</v>
      </c>
      <c r="P24" s="20" t="s">
        <v>144</v>
      </c>
    </row>
    <row r="25" spans="1:16" ht="12.75" customHeight="1" thickBot="1" x14ac:dyDescent="0.25">
      <c r="A25" s="3" t="str">
        <f t="shared" si="0"/>
        <v>BAVM 186 </v>
      </c>
      <c r="B25" s="2" t="str">
        <f t="shared" si="1"/>
        <v>II</v>
      </c>
      <c r="C25" s="3">
        <f t="shared" si="2"/>
        <v>54223.458599999998</v>
      </c>
      <c r="D25" s="5" t="str">
        <f t="shared" si="3"/>
        <v>vis</v>
      </c>
      <c r="E25" s="16">
        <f>VLOOKUP(C25,Active!C$21:E$972,3,FALSE)</f>
        <v>10916.351894042507</v>
      </c>
      <c r="F25" s="2" t="s">
        <v>70</v>
      </c>
      <c r="G25" s="5" t="str">
        <f t="shared" si="4"/>
        <v>54223.4586</v>
      </c>
      <c r="H25" s="3">
        <f t="shared" si="5"/>
        <v>6426.5</v>
      </c>
      <c r="I25" s="17" t="s">
        <v>172</v>
      </c>
      <c r="J25" s="18" t="s">
        <v>173</v>
      </c>
      <c r="K25" s="17" t="s">
        <v>174</v>
      </c>
      <c r="L25" s="17" t="s">
        <v>157</v>
      </c>
      <c r="M25" s="18" t="s">
        <v>143</v>
      </c>
      <c r="N25" s="18" t="s">
        <v>113</v>
      </c>
      <c r="O25" s="19" t="s">
        <v>114</v>
      </c>
      <c r="P25" s="20" t="s">
        <v>144</v>
      </c>
    </row>
    <row r="26" spans="1:16" ht="12.75" customHeight="1" thickBot="1" x14ac:dyDescent="0.25">
      <c r="A26" s="3" t="str">
        <f t="shared" si="0"/>
        <v>BAVM 201 </v>
      </c>
      <c r="B26" s="2" t="str">
        <f t="shared" si="1"/>
        <v>I</v>
      </c>
      <c r="C26" s="3">
        <f t="shared" si="2"/>
        <v>54597.4349</v>
      </c>
      <c r="D26" s="5" t="str">
        <f t="shared" si="3"/>
        <v>vis</v>
      </c>
      <c r="E26" s="16">
        <f>VLOOKUP(C26,Active!C$21:E$972,3,FALSE)</f>
        <v>12310.833647173773</v>
      </c>
      <c r="F26" s="2" t="s">
        <v>70</v>
      </c>
      <c r="G26" s="5" t="str">
        <f t="shared" si="4"/>
        <v>54597.4349</v>
      </c>
      <c r="H26" s="3">
        <f t="shared" si="5"/>
        <v>7821</v>
      </c>
      <c r="I26" s="17" t="s">
        <v>175</v>
      </c>
      <c r="J26" s="18" t="s">
        <v>176</v>
      </c>
      <c r="K26" s="17" t="s">
        <v>177</v>
      </c>
      <c r="L26" s="17" t="s">
        <v>108</v>
      </c>
      <c r="M26" s="18" t="s">
        <v>143</v>
      </c>
      <c r="N26" s="18" t="s">
        <v>113</v>
      </c>
      <c r="O26" s="19" t="s">
        <v>114</v>
      </c>
      <c r="P26" s="20" t="s">
        <v>150</v>
      </c>
    </row>
    <row r="27" spans="1:16" ht="12.75" customHeight="1" thickBot="1" x14ac:dyDescent="0.25">
      <c r="A27" s="3" t="str">
        <f t="shared" si="0"/>
        <v>BAVM 201 </v>
      </c>
      <c r="B27" s="2" t="str">
        <f t="shared" si="1"/>
        <v>II</v>
      </c>
      <c r="C27" s="3">
        <f t="shared" si="2"/>
        <v>54597.567999999999</v>
      </c>
      <c r="D27" s="5" t="str">
        <f t="shared" si="3"/>
        <v>vis</v>
      </c>
      <c r="E27" s="16">
        <f>VLOOKUP(C27,Active!C$21:E$972,3,FALSE)</f>
        <v>12311.329950071417</v>
      </c>
      <c r="F27" s="2" t="s">
        <v>70</v>
      </c>
      <c r="G27" s="5" t="str">
        <f t="shared" si="4"/>
        <v>54597.5680</v>
      </c>
      <c r="H27" s="3">
        <f t="shared" si="5"/>
        <v>7821.5</v>
      </c>
      <c r="I27" s="17" t="s">
        <v>178</v>
      </c>
      <c r="J27" s="18" t="s">
        <v>179</v>
      </c>
      <c r="K27" s="17" t="s">
        <v>180</v>
      </c>
      <c r="L27" s="17" t="s">
        <v>119</v>
      </c>
      <c r="M27" s="18" t="s">
        <v>143</v>
      </c>
      <c r="N27" s="18" t="s">
        <v>113</v>
      </c>
      <c r="O27" s="19" t="s">
        <v>114</v>
      </c>
      <c r="P27" s="20" t="s">
        <v>150</v>
      </c>
    </row>
    <row r="28" spans="1:16" ht="12.75" customHeight="1" thickBot="1" x14ac:dyDescent="0.25">
      <c r="A28" s="3" t="str">
        <f t="shared" si="0"/>
        <v>IBVS 5871 </v>
      </c>
      <c r="B28" s="2" t="str">
        <f t="shared" si="1"/>
        <v>I</v>
      </c>
      <c r="C28" s="3">
        <f t="shared" si="2"/>
        <v>54697.463000000003</v>
      </c>
      <c r="D28" s="5" t="str">
        <f t="shared" si="3"/>
        <v>vis</v>
      </c>
      <c r="E28" s="16">
        <f>VLOOKUP(C28,Active!C$21:E$972,3,FALSE)</f>
        <v>12683.818139106532</v>
      </c>
      <c r="F28" s="2" t="s">
        <v>70</v>
      </c>
      <c r="G28" s="5" t="str">
        <f t="shared" si="4"/>
        <v>54697.463</v>
      </c>
      <c r="H28" s="3">
        <f t="shared" si="5"/>
        <v>8194</v>
      </c>
      <c r="I28" s="17" t="s">
        <v>181</v>
      </c>
      <c r="J28" s="18" t="s">
        <v>182</v>
      </c>
      <c r="K28" s="17" t="s">
        <v>183</v>
      </c>
      <c r="L28" s="17" t="s">
        <v>72</v>
      </c>
      <c r="M28" s="18" t="s">
        <v>143</v>
      </c>
      <c r="N28" s="18" t="s">
        <v>62</v>
      </c>
      <c r="O28" s="19" t="s">
        <v>78</v>
      </c>
      <c r="P28" s="20" t="s">
        <v>184</v>
      </c>
    </row>
    <row r="29" spans="1:16" ht="12.75" customHeight="1" thickBot="1" x14ac:dyDescent="0.25">
      <c r="A29" s="3" t="str">
        <f t="shared" si="0"/>
        <v>BAVM 209 </v>
      </c>
      <c r="B29" s="2" t="str">
        <f t="shared" si="1"/>
        <v>II</v>
      </c>
      <c r="C29" s="3">
        <f t="shared" si="2"/>
        <v>54931.451000000001</v>
      </c>
      <c r="D29" s="5" t="str">
        <f t="shared" si="3"/>
        <v>vis</v>
      </c>
      <c r="E29" s="16">
        <f>VLOOKUP(C29,Active!C$21:E$972,3,FALSE)</f>
        <v>13556.311921337312</v>
      </c>
      <c r="F29" s="2" t="s">
        <v>70</v>
      </c>
      <c r="G29" s="5" t="str">
        <f t="shared" si="4"/>
        <v>54931.4510</v>
      </c>
      <c r="H29" s="3">
        <f t="shared" si="5"/>
        <v>9066.5</v>
      </c>
      <c r="I29" s="17" t="s">
        <v>185</v>
      </c>
      <c r="J29" s="18" t="s">
        <v>186</v>
      </c>
      <c r="K29" s="17" t="s">
        <v>187</v>
      </c>
      <c r="L29" s="17" t="s">
        <v>188</v>
      </c>
      <c r="M29" s="18" t="s">
        <v>143</v>
      </c>
      <c r="N29" s="18" t="s">
        <v>113</v>
      </c>
      <c r="O29" s="19" t="s">
        <v>114</v>
      </c>
      <c r="P29" s="20" t="s">
        <v>189</v>
      </c>
    </row>
    <row r="30" spans="1:16" ht="12.75" customHeight="1" thickBot="1" x14ac:dyDescent="0.25">
      <c r="A30" s="3" t="str">
        <f t="shared" si="0"/>
        <v>BAVM 209 </v>
      </c>
      <c r="B30" s="2" t="str">
        <f t="shared" si="1"/>
        <v>I</v>
      </c>
      <c r="C30" s="3">
        <f t="shared" si="2"/>
        <v>54931.587800000001</v>
      </c>
      <c r="D30" s="5" t="str">
        <f t="shared" si="3"/>
        <v>vis</v>
      </c>
      <c r="E30" s="16">
        <f>VLOOKUP(C30,Active!C$21:E$972,3,FALSE)</f>
        <v>13556.822020784333</v>
      </c>
      <c r="F30" s="2" t="s">
        <v>70</v>
      </c>
      <c r="G30" s="5" t="str">
        <f t="shared" si="4"/>
        <v>54931.5878</v>
      </c>
      <c r="H30" s="3">
        <f t="shared" si="5"/>
        <v>9067</v>
      </c>
      <c r="I30" s="17" t="s">
        <v>190</v>
      </c>
      <c r="J30" s="18" t="s">
        <v>191</v>
      </c>
      <c r="K30" s="17" t="s">
        <v>192</v>
      </c>
      <c r="L30" s="17" t="s">
        <v>193</v>
      </c>
      <c r="M30" s="18" t="s">
        <v>143</v>
      </c>
      <c r="N30" s="18" t="s">
        <v>113</v>
      </c>
      <c r="O30" s="19" t="s">
        <v>114</v>
      </c>
      <c r="P30" s="20" t="s">
        <v>189</v>
      </c>
    </row>
    <row r="31" spans="1:16" ht="12.75" customHeight="1" thickBot="1" x14ac:dyDescent="0.25">
      <c r="A31" s="3" t="str">
        <f t="shared" si="0"/>
        <v>BAVM 209 </v>
      </c>
      <c r="B31" s="2" t="str">
        <f t="shared" si="1"/>
        <v>II</v>
      </c>
      <c r="C31" s="3">
        <f t="shared" si="2"/>
        <v>54934.401899999997</v>
      </c>
      <c r="D31" s="5" t="str">
        <f t="shared" si="3"/>
        <v>vis</v>
      </c>
      <c r="E31" s="16">
        <f>VLOOKUP(C31,Active!C$21:E$972,3,FALSE)</f>
        <v>13567.31522878035</v>
      </c>
      <c r="F31" s="2" t="s">
        <v>70</v>
      </c>
      <c r="G31" s="5" t="str">
        <f t="shared" si="4"/>
        <v>54934.4019</v>
      </c>
      <c r="H31" s="3">
        <f t="shared" si="5"/>
        <v>9077.5</v>
      </c>
      <c r="I31" s="17" t="s">
        <v>194</v>
      </c>
      <c r="J31" s="18" t="s">
        <v>195</v>
      </c>
      <c r="K31" s="17" t="s">
        <v>196</v>
      </c>
      <c r="L31" s="17" t="s">
        <v>197</v>
      </c>
      <c r="M31" s="18" t="s">
        <v>143</v>
      </c>
      <c r="N31" s="18" t="s">
        <v>113</v>
      </c>
      <c r="O31" s="19" t="s">
        <v>114</v>
      </c>
      <c r="P31" s="20" t="s">
        <v>189</v>
      </c>
    </row>
    <row r="32" spans="1:16" ht="12.75" customHeight="1" thickBot="1" x14ac:dyDescent="0.25">
      <c r="A32" s="3" t="str">
        <f t="shared" si="0"/>
        <v>BAVM 209 </v>
      </c>
      <c r="B32" s="2" t="str">
        <f t="shared" si="1"/>
        <v>I</v>
      </c>
      <c r="C32" s="3">
        <f t="shared" si="2"/>
        <v>54934.538</v>
      </c>
      <c r="D32" s="5" t="str">
        <f t="shared" si="3"/>
        <v>vis</v>
      </c>
      <c r="E32" s="16">
        <f>VLOOKUP(C32,Active!C$21:E$972,3,FALSE)</f>
        <v>13567.822718069394</v>
      </c>
      <c r="F32" s="2" t="s">
        <v>70</v>
      </c>
      <c r="G32" s="5" t="str">
        <f t="shared" si="4"/>
        <v>54934.5380</v>
      </c>
      <c r="H32" s="3">
        <f t="shared" si="5"/>
        <v>9078</v>
      </c>
      <c r="I32" s="17" t="s">
        <v>198</v>
      </c>
      <c r="J32" s="18" t="s">
        <v>199</v>
      </c>
      <c r="K32" s="17" t="s">
        <v>200</v>
      </c>
      <c r="L32" s="17" t="s">
        <v>201</v>
      </c>
      <c r="M32" s="18" t="s">
        <v>143</v>
      </c>
      <c r="N32" s="18" t="s">
        <v>113</v>
      </c>
      <c r="O32" s="19" t="s">
        <v>114</v>
      </c>
      <c r="P32" s="20" t="s">
        <v>189</v>
      </c>
    </row>
    <row r="33" spans="1:16" ht="12.75" customHeight="1" thickBot="1" x14ac:dyDescent="0.25">
      <c r="A33" s="3" t="str">
        <f t="shared" si="0"/>
        <v>BAVM 209 </v>
      </c>
      <c r="B33" s="2" t="str">
        <f t="shared" si="1"/>
        <v>I</v>
      </c>
      <c r="C33" s="3">
        <f t="shared" si="2"/>
        <v>54947.41</v>
      </c>
      <c r="D33" s="5" t="str">
        <f t="shared" si="3"/>
        <v>vis</v>
      </c>
      <c r="E33" s="16">
        <f>VLOOKUP(C33,Active!C$21:E$972,3,FALSE)</f>
        <v>13615.819794692456</v>
      </c>
      <c r="F33" s="2" t="s">
        <v>70</v>
      </c>
      <c r="G33" s="5" t="str">
        <f t="shared" si="4"/>
        <v>54947.4100</v>
      </c>
      <c r="H33" s="3">
        <f t="shared" si="5"/>
        <v>9126</v>
      </c>
      <c r="I33" s="17" t="s">
        <v>202</v>
      </c>
      <c r="J33" s="18" t="s">
        <v>203</v>
      </c>
      <c r="K33" s="17" t="s">
        <v>204</v>
      </c>
      <c r="L33" s="17" t="s">
        <v>163</v>
      </c>
      <c r="M33" s="18" t="s">
        <v>143</v>
      </c>
      <c r="N33" s="18" t="s">
        <v>113</v>
      </c>
      <c r="O33" s="19" t="s">
        <v>114</v>
      </c>
      <c r="P33" s="20" t="s">
        <v>189</v>
      </c>
    </row>
    <row r="34" spans="1:16" ht="12.75" customHeight="1" thickBot="1" x14ac:dyDescent="0.25">
      <c r="A34" s="3" t="str">
        <f t="shared" si="0"/>
        <v>BAVM 209 </v>
      </c>
      <c r="B34" s="2" t="str">
        <f t="shared" si="1"/>
        <v>II</v>
      </c>
      <c r="C34" s="3">
        <f t="shared" si="2"/>
        <v>54947.542399999998</v>
      </c>
      <c r="D34" s="5" t="str">
        <f t="shared" si="3"/>
        <v>vis</v>
      </c>
      <c r="E34" s="16">
        <f>VLOOKUP(C34,Active!C$21:E$972,3,FALSE)</f>
        <v>13616.313487432097</v>
      </c>
      <c r="F34" s="2" t="s">
        <v>70</v>
      </c>
      <c r="G34" s="5" t="str">
        <f t="shared" si="4"/>
        <v>54947.5424</v>
      </c>
      <c r="H34" s="3">
        <f t="shared" si="5"/>
        <v>9126.5</v>
      </c>
      <c r="I34" s="17" t="s">
        <v>205</v>
      </c>
      <c r="J34" s="18" t="s">
        <v>206</v>
      </c>
      <c r="K34" s="17" t="s">
        <v>207</v>
      </c>
      <c r="L34" s="17" t="s">
        <v>119</v>
      </c>
      <c r="M34" s="18" t="s">
        <v>143</v>
      </c>
      <c r="N34" s="18" t="s">
        <v>113</v>
      </c>
      <c r="O34" s="19" t="s">
        <v>114</v>
      </c>
      <c r="P34" s="20" t="s">
        <v>189</v>
      </c>
    </row>
    <row r="35" spans="1:16" ht="12.75" customHeight="1" thickBot="1" x14ac:dyDescent="0.25">
      <c r="A35" s="3" t="str">
        <f t="shared" si="0"/>
        <v>IBVS 5920 </v>
      </c>
      <c r="B35" s="2" t="str">
        <f t="shared" si="1"/>
        <v>II</v>
      </c>
      <c r="C35" s="3">
        <f t="shared" si="2"/>
        <v>55049.452899999997</v>
      </c>
      <c r="D35" s="5" t="str">
        <f t="shared" si="3"/>
        <v>vis</v>
      </c>
      <c r="E35" s="16">
        <f>VLOOKUP(C35,Active!C$21:E$972,3,FALSE)</f>
        <v>13996.317067077332</v>
      </c>
      <c r="F35" s="2" t="s">
        <v>70</v>
      </c>
      <c r="G35" s="5" t="str">
        <f t="shared" si="4"/>
        <v>55049.4529</v>
      </c>
      <c r="H35" s="3">
        <f t="shared" si="5"/>
        <v>9506.5</v>
      </c>
      <c r="I35" s="17" t="s">
        <v>213</v>
      </c>
      <c r="J35" s="18" t="s">
        <v>214</v>
      </c>
      <c r="K35" s="17" t="s">
        <v>215</v>
      </c>
      <c r="L35" s="17" t="s">
        <v>133</v>
      </c>
      <c r="M35" s="18" t="s">
        <v>143</v>
      </c>
      <c r="N35" s="18" t="s">
        <v>62</v>
      </c>
      <c r="O35" s="19" t="s">
        <v>78</v>
      </c>
      <c r="P35" s="20" t="s">
        <v>216</v>
      </c>
    </row>
    <row r="36" spans="1:16" ht="12.75" customHeight="1" thickBot="1" x14ac:dyDescent="0.25">
      <c r="A36" s="3" t="str">
        <f t="shared" si="0"/>
        <v>IBVS 5945 </v>
      </c>
      <c r="B36" s="2" t="str">
        <f t="shared" si="1"/>
        <v>II</v>
      </c>
      <c r="C36" s="3">
        <f t="shared" si="2"/>
        <v>55283.8413</v>
      </c>
      <c r="D36" s="5" t="str">
        <f t="shared" si="3"/>
        <v>vis</v>
      </c>
      <c r="E36" s="16">
        <f>VLOOKUP(C36,Active!C$21:E$972,3,FALSE)</f>
        <v>14870.303859677921</v>
      </c>
      <c r="F36" s="2" t="s">
        <v>70</v>
      </c>
      <c r="G36" s="5" t="str">
        <f t="shared" si="4"/>
        <v>55283.8413</v>
      </c>
      <c r="H36" s="3">
        <f t="shared" si="5"/>
        <v>10380.5</v>
      </c>
      <c r="I36" s="17" t="s">
        <v>217</v>
      </c>
      <c r="J36" s="18" t="s">
        <v>218</v>
      </c>
      <c r="K36" s="17" t="s">
        <v>219</v>
      </c>
      <c r="L36" s="17" t="s">
        <v>163</v>
      </c>
      <c r="M36" s="18" t="s">
        <v>143</v>
      </c>
      <c r="N36" s="18" t="s">
        <v>70</v>
      </c>
      <c r="O36" s="19" t="s">
        <v>220</v>
      </c>
      <c r="P36" s="20" t="s">
        <v>221</v>
      </c>
    </row>
    <row r="37" spans="1:16" ht="12.75" customHeight="1" thickBot="1" x14ac:dyDescent="0.25">
      <c r="A37" s="3" t="str">
        <f t="shared" si="0"/>
        <v>BAVM 214 </v>
      </c>
      <c r="B37" s="2" t="str">
        <f t="shared" si="1"/>
        <v>II</v>
      </c>
      <c r="C37" s="3">
        <f t="shared" si="2"/>
        <v>55314.413999999997</v>
      </c>
      <c r="D37" s="5" t="str">
        <f t="shared" si="3"/>
        <v>vis</v>
      </c>
      <c r="E37" s="16">
        <f>VLOOKUP(C37,Active!C$21:E$972,3,FALSE)</f>
        <v>14984.303255612775</v>
      </c>
      <c r="F37" s="2" t="s">
        <v>70</v>
      </c>
      <c r="G37" s="5" t="str">
        <f t="shared" si="4"/>
        <v>55314.4140</v>
      </c>
      <c r="H37" s="3">
        <f t="shared" si="5"/>
        <v>10494.5</v>
      </c>
      <c r="I37" s="17" t="s">
        <v>222</v>
      </c>
      <c r="J37" s="18" t="s">
        <v>223</v>
      </c>
      <c r="K37" s="17" t="s">
        <v>224</v>
      </c>
      <c r="L37" s="17" t="s">
        <v>211</v>
      </c>
      <c r="M37" s="18" t="s">
        <v>143</v>
      </c>
      <c r="N37" s="18" t="s">
        <v>113</v>
      </c>
      <c r="O37" s="19" t="s">
        <v>114</v>
      </c>
      <c r="P37" s="20" t="s">
        <v>225</v>
      </c>
    </row>
    <row r="38" spans="1:16" ht="12.75" customHeight="1" thickBot="1" x14ac:dyDescent="0.25">
      <c r="A38" s="3" t="str">
        <f t="shared" si="0"/>
        <v>BAVM 214 </v>
      </c>
      <c r="B38" s="2" t="str">
        <f t="shared" si="1"/>
        <v>I</v>
      </c>
      <c r="C38" s="3">
        <f t="shared" si="2"/>
        <v>55314.549899999998</v>
      </c>
      <c r="D38" s="5" t="str">
        <f t="shared" si="3"/>
        <v>vis</v>
      </c>
      <c r="E38" s="16">
        <f>VLOOKUP(C38,Active!C$21:E$972,3,FALSE)</f>
        <v>14984.809999142382</v>
      </c>
      <c r="F38" s="2" t="s">
        <v>70</v>
      </c>
      <c r="G38" s="5" t="str">
        <f t="shared" si="4"/>
        <v>55314.5499</v>
      </c>
      <c r="H38" s="3">
        <f t="shared" si="5"/>
        <v>10495</v>
      </c>
      <c r="I38" s="17" t="s">
        <v>226</v>
      </c>
      <c r="J38" s="18" t="s">
        <v>227</v>
      </c>
      <c r="K38" s="17" t="s">
        <v>228</v>
      </c>
      <c r="L38" s="17" t="s">
        <v>171</v>
      </c>
      <c r="M38" s="18" t="s">
        <v>143</v>
      </c>
      <c r="N38" s="18" t="s">
        <v>113</v>
      </c>
      <c r="O38" s="19" t="s">
        <v>114</v>
      </c>
      <c r="P38" s="20" t="s">
        <v>225</v>
      </c>
    </row>
    <row r="39" spans="1:16" ht="12.75" customHeight="1" thickBot="1" x14ac:dyDescent="0.25">
      <c r="A39" s="3" t="str">
        <f t="shared" si="0"/>
        <v>BAVM 214 </v>
      </c>
      <c r="B39" s="2" t="str">
        <f t="shared" si="1"/>
        <v>II</v>
      </c>
      <c r="C39" s="3">
        <f t="shared" si="2"/>
        <v>55340.427499999998</v>
      </c>
      <c r="D39" s="5" t="str">
        <f t="shared" si="3"/>
        <v>vis</v>
      </c>
      <c r="E39" s="16">
        <f>VLOOKUP(C39,Active!C$21:E$972,3,FALSE)</f>
        <v>15081.302319684699</v>
      </c>
      <c r="F39" s="2" t="s">
        <v>70</v>
      </c>
      <c r="G39" s="5" t="str">
        <f t="shared" si="4"/>
        <v>55340.4275</v>
      </c>
      <c r="H39" s="3">
        <f t="shared" si="5"/>
        <v>10591.5</v>
      </c>
      <c r="I39" s="17" t="s">
        <v>229</v>
      </c>
      <c r="J39" s="18" t="s">
        <v>230</v>
      </c>
      <c r="K39" s="17" t="s">
        <v>231</v>
      </c>
      <c r="L39" s="17" t="s">
        <v>88</v>
      </c>
      <c r="M39" s="18" t="s">
        <v>143</v>
      </c>
      <c r="N39" s="18" t="s">
        <v>113</v>
      </c>
      <c r="O39" s="19" t="s">
        <v>114</v>
      </c>
      <c r="P39" s="20" t="s">
        <v>225</v>
      </c>
    </row>
    <row r="40" spans="1:16" ht="12.75" customHeight="1" thickBot="1" x14ac:dyDescent="0.25">
      <c r="A40" s="3" t="str">
        <f t="shared" si="0"/>
        <v>BAVM 214 </v>
      </c>
      <c r="B40" s="2" t="str">
        <f t="shared" si="1"/>
        <v>I</v>
      </c>
      <c r="C40" s="3">
        <f t="shared" si="2"/>
        <v>55372.476499999997</v>
      </c>
      <c r="D40" s="5" t="str">
        <f t="shared" si="3"/>
        <v>vis</v>
      </c>
      <c r="E40" s="16">
        <f>VLOOKUP(C40,Active!C$21:E$972,3,FALSE)</f>
        <v>15200.806538818644</v>
      </c>
      <c r="F40" s="2" t="s">
        <v>70</v>
      </c>
      <c r="G40" s="5" t="str">
        <f t="shared" si="4"/>
        <v>55372.4765</v>
      </c>
      <c r="H40" s="3">
        <f t="shared" si="5"/>
        <v>10711</v>
      </c>
      <c r="I40" s="17" t="s">
        <v>232</v>
      </c>
      <c r="J40" s="18" t="s">
        <v>233</v>
      </c>
      <c r="K40" s="17" t="s">
        <v>234</v>
      </c>
      <c r="L40" s="17" t="s">
        <v>235</v>
      </c>
      <c r="M40" s="18" t="s">
        <v>143</v>
      </c>
      <c r="N40" s="18" t="s">
        <v>113</v>
      </c>
      <c r="O40" s="19" t="s">
        <v>114</v>
      </c>
      <c r="P40" s="20" t="s">
        <v>225</v>
      </c>
    </row>
    <row r="41" spans="1:16" ht="12.75" customHeight="1" thickBot="1" x14ac:dyDescent="0.25">
      <c r="A41" s="3" t="str">
        <f t="shared" si="0"/>
        <v>BAVM 220 </v>
      </c>
      <c r="B41" s="2" t="str">
        <f t="shared" si="1"/>
        <v>I</v>
      </c>
      <c r="C41" s="3">
        <f t="shared" si="2"/>
        <v>55659.428200000002</v>
      </c>
      <c r="D41" s="5" t="str">
        <f t="shared" si="3"/>
        <v>vis</v>
      </c>
      <c r="E41" s="16">
        <f>VLOOKUP(C41,Active!C$21:E$972,3,FALSE)</f>
        <v>16270.791213462469</v>
      </c>
      <c r="F41" s="2" t="s">
        <v>70</v>
      </c>
      <c r="G41" s="5" t="str">
        <f t="shared" si="4"/>
        <v>55659.4282</v>
      </c>
      <c r="H41" s="3">
        <f t="shared" si="5"/>
        <v>11781</v>
      </c>
      <c r="I41" s="17" t="s">
        <v>242</v>
      </c>
      <c r="J41" s="18" t="s">
        <v>243</v>
      </c>
      <c r="K41" s="17" t="s">
        <v>244</v>
      </c>
      <c r="L41" s="17" t="s">
        <v>75</v>
      </c>
      <c r="M41" s="18" t="s">
        <v>143</v>
      </c>
      <c r="N41" s="18" t="s">
        <v>113</v>
      </c>
      <c r="O41" s="19" t="s">
        <v>114</v>
      </c>
      <c r="P41" s="20" t="s">
        <v>245</v>
      </c>
    </row>
    <row r="42" spans="1:16" ht="12.75" customHeight="1" thickBot="1" x14ac:dyDescent="0.25">
      <c r="A42" s="3" t="str">
        <f t="shared" si="0"/>
        <v>BAVM 220 </v>
      </c>
      <c r="B42" s="2" t="str">
        <f t="shared" si="1"/>
        <v>II</v>
      </c>
      <c r="C42" s="3">
        <f t="shared" si="2"/>
        <v>55659.561800000003</v>
      </c>
      <c r="D42" s="5" t="str">
        <f t="shared" si="3"/>
        <v>vis</v>
      </c>
      <c r="E42" s="16">
        <f>VLOOKUP(C42,Active!C$21:E$972,3,FALSE)</f>
        <v>16271.289380758686</v>
      </c>
      <c r="F42" s="2" t="s">
        <v>70</v>
      </c>
      <c r="G42" s="5" t="str">
        <f t="shared" si="4"/>
        <v>55659.5618</v>
      </c>
      <c r="H42" s="3">
        <f t="shared" si="5"/>
        <v>11781.5</v>
      </c>
      <c r="I42" s="17" t="s">
        <v>246</v>
      </c>
      <c r="J42" s="18" t="s">
        <v>247</v>
      </c>
      <c r="K42" s="17" t="s">
        <v>248</v>
      </c>
      <c r="L42" s="17" t="s">
        <v>93</v>
      </c>
      <c r="M42" s="18" t="s">
        <v>143</v>
      </c>
      <c r="N42" s="18" t="s">
        <v>113</v>
      </c>
      <c r="O42" s="19" t="s">
        <v>114</v>
      </c>
      <c r="P42" s="20" t="s">
        <v>245</v>
      </c>
    </row>
    <row r="43" spans="1:16" ht="12.75" customHeight="1" thickBot="1" x14ac:dyDescent="0.25">
      <c r="A43" s="3" t="str">
        <f t="shared" ref="A43:A60" si="6">P43</f>
        <v>BAVM 220 </v>
      </c>
      <c r="B43" s="2" t="str">
        <f t="shared" ref="B43:B60" si="7">IF(H43=INT(H43),"I","II")</f>
        <v>II</v>
      </c>
      <c r="C43" s="3">
        <f t="shared" ref="C43:C60" si="8">1*G43</f>
        <v>55661.439100000003</v>
      </c>
      <c r="D43" s="5" t="str">
        <f t="shared" ref="D43:D60" si="9">VLOOKUP(F43,I$1:J$5,2,FALSE)</f>
        <v>vis</v>
      </c>
      <c r="E43" s="16">
        <f>VLOOKUP(C43,Active!C$21:E$972,3,FALSE)</f>
        <v>16278.289451605831</v>
      </c>
      <c r="F43" s="2" t="s">
        <v>70</v>
      </c>
      <c r="G43" s="5" t="str">
        <f t="shared" ref="G43:G60" si="10">MID(I43,3,LEN(I43)-3)</f>
        <v>55661.4391</v>
      </c>
      <c r="H43" s="3">
        <f t="shared" ref="H43:H60" si="11">1*K43</f>
        <v>11788.5</v>
      </c>
      <c r="I43" s="17" t="s">
        <v>249</v>
      </c>
      <c r="J43" s="18" t="s">
        <v>250</v>
      </c>
      <c r="K43" s="17" t="s">
        <v>251</v>
      </c>
      <c r="L43" s="17" t="s">
        <v>252</v>
      </c>
      <c r="M43" s="18" t="s">
        <v>143</v>
      </c>
      <c r="N43" s="18" t="s">
        <v>113</v>
      </c>
      <c r="O43" s="19" t="s">
        <v>114</v>
      </c>
      <c r="P43" s="20" t="s">
        <v>245</v>
      </c>
    </row>
    <row r="44" spans="1:16" ht="12.75" customHeight="1" thickBot="1" x14ac:dyDescent="0.25">
      <c r="A44" s="3" t="str">
        <f t="shared" si="6"/>
        <v>BAVM 220 </v>
      </c>
      <c r="B44" s="2" t="str">
        <f t="shared" si="7"/>
        <v>I</v>
      </c>
      <c r="C44" s="3">
        <f t="shared" si="8"/>
        <v>55661.573900000003</v>
      </c>
      <c r="D44" s="5" t="str">
        <f t="shared" si="9"/>
        <v>vis</v>
      </c>
      <c r="E44" s="16">
        <f>VLOOKUP(C44,Active!C$21:E$972,3,FALSE)</f>
        <v>16278.792093458596</v>
      </c>
      <c r="F44" s="2" t="s">
        <v>70</v>
      </c>
      <c r="G44" s="5" t="str">
        <f t="shared" si="10"/>
        <v>55661.5739</v>
      </c>
      <c r="H44" s="3">
        <f t="shared" si="11"/>
        <v>11789</v>
      </c>
      <c r="I44" s="17" t="s">
        <v>253</v>
      </c>
      <c r="J44" s="18" t="s">
        <v>254</v>
      </c>
      <c r="K44" s="17" t="s">
        <v>255</v>
      </c>
      <c r="L44" s="17" t="s">
        <v>256</v>
      </c>
      <c r="M44" s="18" t="s">
        <v>143</v>
      </c>
      <c r="N44" s="18" t="s">
        <v>113</v>
      </c>
      <c r="O44" s="19" t="s">
        <v>114</v>
      </c>
      <c r="P44" s="20" t="s">
        <v>245</v>
      </c>
    </row>
    <row r="45" spans="1:16" ht="12.75" customHeight="1" thickBot="1" x14ac:dyDescent="0.25">
      <c r="A45" s="3" t="str">
        <f t="shared" si="6"/>
        <v>IBVS 5992 </v>
      </c>
      <c r="B45" s="2" t="str">
        <f t="shared" si="7"/>
        <v>I</v>
      </c>
      <c r="C45" s="3">
        <f t="shared" si="8"/>
        <v>55712.795299999998</v>
      </c>
      <c r="D45" s="5" t="str">
        <f t="shared" si="9"/>
        <v>vis</v>
      </c>
      <c r="E45" s="16">
        <f>VLOOKUP(C45,Active!C$21:E$972,3,FALSE)</f>
        <v>16469.786302636639</v>
      </c>
      <c r="F45" s="2" t="s">
        <v>70</v>
      </c>
      <c r="G45" s="5" t="str">
        <f t="shared" si="10"/>
        <v>55712.7953</v>
      </c>
      <c r="H45" s="3">
        <f t="shared" si="11"/>
        <v>11980</v>
      </c>
      <c r="I45" s="17" t="s">
        <v>257</v>
      </c>
      <c r="J45" s="18" t="s">
        <v>258</v>
      </c>
      <c r="K45" s="17" t="s">
        <v>259</v>
      </c>
      <c r="L45" s="17" t="s">
        <v>260</v>
      </c>
      <c r="M45" s="18" t="s">
        <v>143</v>
      </c>
      <c r="N45" s="18" t="s">
        <v>70</v>
      </c>
      <c r="O45" s="19" t="s">
        <v>220</v>
      </c>
      <c r="P45" s="20" t="s">
        <v>261</v>
      </c>
    </row>
    <row r="46" spans="1:16" ht="12.75" customHeight="1" thickBot="1" x14ac:dyDescent="0.25">
      <c r="A46" s="3" t="str">
        <f t="shared" si="6"/>
        <v>IBVS 6029 </v>
      </c>
      <c r="B46" s="2" t="str">
        <f t="shared" si="7"/>
        <v>II</v>
      </c>
      <c r="C46" s="3">
        <f t="shared" si="8"/>
        <v>56051.904600000002</v>
      </c>
      <c r="D46" s="5" t="str">
        <f t="shared" si="9"/>
        <v>vis</v>
      </c>
      <c r="E46" s="16">
        <f>VLOOKUP(C46,Active!C$21:E$972,3,FALSE)</f>
        <v>17734.256086329129</v>
      </c>
      <c r="F46" s="2" t="s">
        <v>70</v>
      </c>
      <c r="G46" s="5" t="str">
        <f t="shared" si="10"/>
        <v>56051.9046</v>
      </c>
      <c r="H46" s="3">
        <f t="shared" si="11"/>
        <v>13244.5</v>
      </c>
      <c r="I46" s="17" t="s">
        <v>262</v>
      </c>
      <c r="J46" s="18" t="s">
        <v>263</v>
      </c>
      <c r="K46" s="17" t="s">
        <v>264</v>
      </c>
      <c r="L46" s="17" t="s">
        <v>265</v>
      </c>
      <c r="M46" s="18" t="s">
        <v>143</v>
      </c>
      <c r="N46" s="18" t="s">
        <v>70</v>
      </c>
      <c r="O46" s="19" t="s">
        <v>220</v>
      </c>
      <c r="P46" s="20" t="s">
        <v>266</v>
      </c>
    </row>
    <row r="47" spans="1:16" ht="12.75" customHeight="1" thickBot="1" x14ac:dyDescent="0.25">
      <c r="A47" s="3" t="str">
        <f t="shared" si="6"/>
        <v>BAVM 238 </v>
      </c>
      <c r="B47" s="2" t="str">
        <f t="shared" si="7"/>
        <v>II</v>
      </c>
      <c r="C47" s="3">
        <f t="shared" si="8"/>
        <v>56764.465499999998</v>
      </c>
      <c r="D47" s="5" t="str">
        <f t="shared" si="9"/>
        <v>vis</v>
      </c>
      <c r="E47" s="16">
        <f>VLOOKUP(C47,Active!C$21:E$972,3,FALSE)</f>
        <v>20391.251123300142</v>
      </c>
      <c r="F47" s="2" t="s">
        <v>70</v>
      </c>
      <c r="G47" s="5" t="str">
        <f t="shared" si="10"/>
        <v>56764.4655</v>
      </c>
      <c r="H47" s="3">
        <f t="shared" si="11"/>
        <v>15901.5</v>
      </c>
      <c r="I47" s="17" t="s">
        <v>267</v>
      </c>
      <c r="J47" s="18" t="s">
        <v>268</v>
      </c>
      <c r="K47" s="17" t="s">
        <v>269</v>
      </c>
      <c r="L47" s="17" t="s">
        <v>270</v>
      </c>
      <c r="M47" s="18" t="s">
        <v>143</v>
      </c>
      <c r="N47" s="18" t="s">
        <v>113</v>
      </c>
      <c r="O47" s="19" t="s">
        <v>114</v>
      </c>
      <c r="P47" s="20" t="s">
        <v>271</v>
      </c>
    </row>
    <row r="48" spans="1:16" ht="12.75" customHeight="1" thickBot="1" x14ac:dyDescent="0.25">
      <c r="A48" s="3" t="str">
        <f t="shared" si="6"/>
        <v>BAVM 238 </v>
      </c>
      <c r="B48" s="2" t="str">
        <f t="shared" si="7"/>
        <v>I</v>
      </c>
      <c r="C48" s="3">
        <f t="shared" si="8"/>
        <v>56764.599900000001</v>
      </c>
      <c r="D48" s="5" t="str">
        <f t="shared" si="9"/>
        <v>vis</v>
      </c>
      <c r="E48" s="16">
        <f>VLOOKUP(C48,Active!C$21:E$972,3,FALSE)</f>
        <v>20391.752273634065</v>
      </c>
      <c r="F48" s="2" t="s">
        <v>70</v>
      </c>
      <c r="G48" s="5" t="str">
        <f t="shared" si="10"/>
        <v>56764.5999</v>
      </c>
      <c r="H48" s="3">
        <f t="shared" si="11"/>
        <v>15902</v>
      </c>
      <c r="I48" s="17" t="s">
        <v>272</v>
      </c>
      <c r="J48" s="18" t="s">
        <v>273</v>
      </c>
      <c r="K48" s="17" t="s">
        <v>274</v>
      </c>
      <c r="L48" s="17" t="s">
        <v>275</v>
      </c>
      <c r="M48" s="18" t="s">
        <v>143</v>
      </c>
      <c r="N48" s="18" t="s">
        <v>113</v>
      </c>
      <c r="O48" s="19" t="s">
        <v>114</v>
      </c>
      <c r="P48" s="20" t="s">
        <v>271</v>
      </c>
    </row>
    <row r="49" spans="1:16" ht="12.75" customHeight="1" thickBot="1" x14ac:dyDescent="0.25">
      <c r="A49" s="3" t="str">
        <f t="shared" si="6"/>
        <v> BBS 126 </v>
      </c>
      <c r="B49" s="2" t="str">
        <f t="shared" si="7"/>
        <v>I</v>
      </c>
      <c r="C49" s="3">
        <f t="shared" si="8"/>
        <v>52056.4352</v>
      </c>
      <c r="D49" s="5" t="str">
        <f t="shared" si="9"/>
        <v>vis</v>
      </c>
      <c r="E49" s="16">
        <f>VLOOKUP(C49,Active!C$21:E$972,3,FALSE)</f>
        <v>2835.9612652554542</v>
      </c>
      <c r="F49" s="2" t="s">
        <v>70</v>
      </c>
      <c r="G49" s="5" t="str">
        <f t="shared" si="10"/>
        <v>52056.4352</v>
      </c>
      <c r="H49" s="3">
        <f t="shared" si="11"/>
        <v>-1654</v>
      </c>
      <c r="I49" s="17" t="s">
        <v>73</v>
      </c>
      <c r="J49" s="18" t="s">
        <v>74</v>
      </c>
      <c r="K49" s="17">
        <v>-1654</v>
      </c>
      <c r="L49" s="17" t="s">
        <v>75</v>
      </c>
      <c r="M49" s="18" t="s">
        <v>76</v>
      </c>
      <c r="N49" s="18" t="s">
        <v>77</v>
      </c>
      <c r="O49" s="19" t="s">
        <v>78</v>
      </c>
      <c r="P49" s="19" t="s">
        <v>79</v>
      </c>
    </row>
    <row r="50" spans="1:16" ht="12.75" customHeight="1" thickBot="1" x14ac:dyDescent="0.25">
      <c r="A50" s="3" t="str">
        <f t="shared" si="6"/>
        <v> BBS 126 </v>
      </c>
      <c r="B50" s="2" t="str">
        <f t="shared" si="7"/>
        <v>II</v>
      </c>
      <c r="C50" s="3">
        <f t="shared" si="8"/>
        <v>52056.566400000003</v>
      </c>
      <c r="D50" s="5" t="str">
        <f t="shared" si="9"/>
        <v>vis</v>
      </c>
      <c r="E50" s="16">
        <f>VLOOKUP(C50,Active!C$21:E$972,3,FALSE)</f>
        <v>2836.4504834385734</v>
      </c>
      <c r="F50" s="2" t="s">
        <v>70</v>
      </c>
      <c r="G50" s="5" t="str">
        <f t="shared" si="10"/>
        <v>52056.5664</v>
      </c>
      <c r="H50" s="3">
        <f t="shared" si="11"/>
        <v>-1653.5</v>
      </c>
      <c r="I50" s="17" t="s">
        <v>80</v>
      </c>
      <c r="J50" s="18" t="s">
        <v>81</v>
      </c>
      <c r="K50" s="17">
        <v>-1653.5</v>
      </c>
      <c r="L50" s="17" t="s">
        <v>82</v>
      </c>
      <c r="M50" s="18" t="s">
        <v>76</v>
      </c>
      <c r="N50" s="18" t="s">
        <v>77</v>
      </c>
      <c r="O50" s="19" t="s">
        <v>78</v>
      </c>
      <c r="P50" s="19" t="s">
        <v>79</v>
      </c>
    </row>
    <row r="51" spans="1:16" ht="12.75" customHeight="1" thickBot="1" x14ac:dyDescent="0.25">
      <c r="A51" s="3" t="str">
        <f t="shared" si="6"/>
        <v> BBS 126 </v>
      </c>
      <c r="B51" s="2" t="str">
        <f t="shared" si="7"/>
        <v>II</v>
      </c>
      <c r="C51" s="3">
        <f t="shared" si="8"/>
        <v>52058.4444</v>
      </c>
      <c r="D51" s="5" t="str">
        <f t="shared" si="9"/>
        <v>vis</v>
      </c>
      <c r="E51" s="16">
        <f>VLOOKUP(C51,Active!C$21:E$972,3,FALSE)</f>
        <v>2843.453164443697</v>
      </c>
      <c r="F51" s="2" t="s">
        <v>70</v>
      </c>
      <c r="G51" s="5" t="str">
        <f t="shared" si="10"/>
        <v>52058.4444</v>
      </c>
      <c r="H51" s="3">
        <f t="shared" si="11"/>
        <v>-1646.5</v>
      </c>
      <c r="I51" s="17" t="s">
        <v>83</v>
      </c>
      <c r="J51" s="18" t="s">
        <v>84</v>
      </c>
      <c r="K51" s="17">
        <v>-1646.5</v>
      </c>
      <c r="L51" s="17" t="s">
        <v>85</v>
      </c>
      <c r="M51" s="18" t="s">
        <v>76</v>
      </c>
      <c r="N51" s="18" t="s">
        <v>77</v>
      </c>
      <c r="O51" s="19" t="s">
        <v>78</v>
      </c>
      <c r="P51" s="19" t="s">
        <v>79</v>
      </c>
    </row>
    <row r="52" spans="1:16" ht="12.75" customHeight="1" thickBot="1" x14ac:dyDescent="0.25">
      <c r="A52" s="3" t="str">
        <f t="shared" si="6"/>
        <v> BBS 126 </v>
      </c>
      <c r="B52" s="2" t="str">
        <f t="shared" si="7"/>
        <v>I</v>
      </c>
      <c r="C52" s="3">
        <f t="shared" si="8"/>
        <v>52058.579700000002</v>
      </c>
      <c r="D52" s="5" t="str">
        <f t="shared" si="9"/>
        <v>vis</v>
      </c>
      <c r="E52" s="16">
        <f>VLOOKUP(C52,Active!C$21:E$972,3,FALSE)</f>
        <v>2843.9576706950315</v>
      </c>
      <c r="F52" s="2" t="s">
        <v>70</v>
      </c>
      <c r="G52" s="5" t="str">
        <f t="shared" si="10"/>
        <v>52058.5797</v>
      </c>
      <c r="H52" s="3">
        <f t="shared" si="11"/>
        <v>-1646</v>
      </c>
      <c r="I52" s="17" t="s">
        <v>86</v>
      </c>
      <c r="J52" s="18" t="s">
        <v>87</v>
      </c>
      <c r="K52" s="17">
        <v>-1646</v>
      </c>
      <c r="L52" s="17" t="s">
        <v>88</v>
      </c>
      <c r="M52" s="18" t="s">
        <v>76</v>
      </c>
      <c r="N52" s="18" t="s">
        <v>77</v>
      </c>
      <c r="O52" s="19" t="s">
        <v>78</v>
      </c>
      <c r="P52" s="19" t="s">
        <v>79</v>
      </c>
    </row>
    <row r="53" spans="1:16" ht="12.75" customHeight="1" thickBot="1" x14ac:dyDescent="0.25">
      <c r="A53" s="3" t="str">
        <f t="shared" si="6"/>
        <v> BBS 126 </v>
      </c>
      <c r="B53" s="2" t="str">
        <f t="shared" si="7"/>
        <v>II</v>
      </c>
      <c r="C53" s="3">
        <f t="shared" si="8"/>
        <v>52065.417099999999</v>
      </c>
      <c r="D53" s="5" t="str">
        <f t="shared" si="9"/>
        <v>vis</v>
      </c>
      <c r="E53" s="16">
        <f>VLOOKUP(C53,Active!C$21:E$972,3,FALSE)</f>
        <v>2869.4529481734576</v>
      </c>
      <c r="F53" s="2" t="s">
        <v>70</v>
      </c>
      <c r="G53" s="5" t="str">
        <f t="shared" si="10"/>
        <v>52065.4171</v>
      </c>
      <c r="H53" s="3">
        <f t="shared" si="11"/>
        <v>-1620.5</v>
      </c>
      <c r="I53" s="17" t="s">
        <v>89</v>
      </c>
      <c r="J53" s="18" t="s">
        <v>90</v>
      </c>
      <c r="K53" s="17">
        <v>-1620.5</v>
      </c>
      <c r="L53" s="17" t="s">
        <v>85</v>
      </c>
      <c r="M53" s="18" t="s">
        <v>76</v>
      </c>
      <c r="N53" s="18" t="s">
        <v>77</v>
      </c>
      <c r="O53" s="19" t="s">
        <v>78</v>
      </c>
      <c r="P53" s="19" t="s">
        <v>79</v>
      </c>
    </row>
    <row r="54" spans="1:16" ht="12.75" customHeight="1" thickBot="1" x14ac:dyDescent="0.25">
      <c r="A54" s="3" t="str">
        <f t="shared" si="6"/>
        <v> BBS 126 </v>
      </c>
      <c r="B54" s="2" t="str">
        <f t="shared" si="7"/>
        <v>I</v>
      </c>
      <c r="C54" s="3">
        <f t="shared" si="8"/>
        <v>52065.552799999998</v>
      </c>
      <c r="D54" s="5" t="str">
        <f t="shared" si="9"/>
        <v>vis</v>
      </c>
      <c r="E54" s="16">
        <f>VLOOKUP(C54,Active!C$21:E$972,3,FALSE)</f>
        <v>2869.9589459436329</v>
      </c>
      <c r="F54" s="2" t="s">
        <v>70</v>
      </c>
      <c r="G54" s="5" t="str">
        <f t="shared" si="10"/>
        <v>52065.5528</v>
      </c>
      <c r="H54" s="3">
        <f t="shared" si="11"/>
        <v>-1620</v>
      </c>
      <c r="I54" s="17" t="s">
        <v>91</v>
      </c>
      <c r="J54" s="18" t="s">
        <v>92</v>
      </c>
      <c r="K54" s="17">
        <v>-1620</v>
      </c>
      <c r="L54" s="17" t="s">
        <v>93</v>
      </c>
      <c r="M54" s="18" t="s">
        <v>76</v>
      </c>
      <c r="N54" s="18" t="s">
        <v>77</v>
      </c>
      <c r="O54" s="19" t="s">
        <v>78</v>
      </c>
      <c r="P54" s="19" t="s">
        <v>79</v>
      </c>
    </row>
    <row r="55" spans="1:16" ht="12.75" customHeight="1" thickBot="1" x14ac:dyDescent="0.25">
      <c r="A55" s="3" t="str">
        <f t="shared" si="6"/>
        <v> BBS 126 </v>
      </c>
      <c r="B55" s="2" t="str">
        <f t="shared" si="7"/>
        <v>II</v>
      </c>
      <c r="C55" s="3">
        <f t="shared" si="8"/>
        <v>52073.459300000002</v>
      </c>
      <c r="D55" s="5" t="str">
        <f t="shared" si="9"/>
        <v>vis</v>
      </c>
      <c r="E55" s="16">
        <f>VLOOKUP(C55,Active!C$21:E$972,3,FALSE)</f>
        <v>2899.4406804309219</v>
      </c>
      <c r="F55" s="2" t="s">
        <v>70</v>
      </c>
      <c r="G55" s="5" t="str">
        <f t="shared" si="10"/>
        <v>52073.4593</v>
      </c>
      <c r="H55" s="3">
        <f t="shared" si="11"/>
        <v>-1590.5</v>
      </c>
      <c r="I55" s="17" t="s">
        <v>94</v>
      </c>
      <c r="J55" s="18" t="s">
        <v>95</v>
      </c>
      <c r="K55" s="17">
        <v>-1590.5</v>
      </c>
      <c r="L55" s="17" t="s">
        <v>96</v>
      </c>
      <c r="M55" s="18" t="s">
        <v>76</v>
      </c>
      <c r="N55" s="18" t="s">
        <v>77</v>
      </c>
      <c r="O55" s="19" t="s">
        <v>78</v>
      </c>
      <c r="P55" s="19" t="s">
        <v>79</v>
      </c>
    </row>
    <row r="56" spans="1:16" ht="12.75" customHeight="1" thickBot="1" x14ac:dyDescent="0.25">
      <c r="A56" s="3" t="str">
        <f t="shared" si="6"/>
        <v> BBS 126 </v>
      </c>
      <c r="B56" s="2" t="str">
        <f t="shared" si="7"/>
        <v>I</v>
      </c>
      <c r="C56" s="3">
        <f t="shared" si="8"/>
        <v>52075.474800000004</v>
      </c>
      <c r="D56" s="5" t="str">
        <f t="shared" si="9"/>
        <v>vis</v>
      </c>
      <c r="E56" s="16">
        <f>VLOOKUP(C56,Active!C$21:E$972,3,FALSE)</f>
        <v>2906.9560710410697</v>
      </c>
      <c r="F56" s="2" t="s">
        <v>70</v>
      </c>
      <c r="G56" s="5" t="str">
        <f t="shared" si="10"/>
        <v>52075.4748</v>
      </c>
      <c r="H56" s="3">
        <f t="shared" si="11"/>
        <v>-1583</v>
      </c>
      <c r="I56" s="17" t="s">
        <v>97</v>
      </c>
      <c r="J56" s="18" t="s">
        <v>98</v>
      </c>
      <c r="K56" s="17">
        <v>-1583</v>
      </c>
      <c r="L56" s="17" t="s">
        <v>99</v>
      </c>
      <c r="M56" s="18" t="s">
        <v>76</v>
      </c>
      <c r="N56" s="18" t="s">
        <v>77</v>
      </c>
      <c r="O56" s="19" t="s">
        <v>78</v>
      </c>
      <c r="P56" s="19" t="s">
        <v>79</v>
      </c>
    </row>
    <row r="57" spans="1:16" ht="12.75" customHeight="1" thickBot="1" x14ac:dyDescent="0.25">
      <c r="A57" s="3" t="str">
        <f t="shared" si="6"/>
        <v> BBS 128 </v>
      </c>
      <c r="B57" s="2" t="str">
        <f t="shared" si="7"/>
        <v>II</v>
      </c>
      <c r="C57" s="3">
        <f t="shared" si="8"/>
        <v>52411.369700000003</v>
      </c>
      <c r="D57" s="5" t="str">
        <f t="shared" si="9"/>
        <v>vis</v>
      </c>
      <c r="E57" s="16">
        <f>VLOOKUP(C57,Active!C$21:E$972,3,FALSE)</f>
        <v>4159.4400092474416</v>
      </c>
      <c r="F57" s="2" t="s">
        <v>70</v>
      </c>
      <c r="G57" s="5" t="str">
        <f t="shared" si="10"/>
        <v>52411.3697</v>
      </c>
      <c r="H57" s="3">
        <f t="shared" si="11"/>
        <v>-330.5</v>
      </c>
      <c r="I57" s="17" t="s">
        <v>100</v>
      </c>
      <c r="J57" s="18" t="s">
        <v>101</v>
      </c>
      <c r="K57" s="17">
        <v>-330.5</v>
      </c>
      <c r="L57" s="17" t="s">
        <v>99</v>
      </c>
      <c r="M57" s="18" t="s">
        <v>76</v>
      </c>
      <c r="N57" s="18" t="s">
        <v>77</v>
      </c>
      <c r="O57" s="19" t="s">
        <v>78</v>
      </c>
      <c r="P57" s="19" t="s">
        <v>102</v>
      </c>
    </row>
    <row r="58" spans="1:16" ht="12.75" customHeight="1" thickBot="1" x14ac:dyDescent="0.25">
      <c r="A58" s="3" t="str">
        <f t="shared" si="6"/>
        <v> BBS 128 </v>
      </c>
      <c r="B58" s="2" t="str">
        <f t="shared" si="7"/>
        <v>I</v>
      </c>
      <c r="C58" s="3">
        <f t="shared" si="8"/>
        <v>52411.504999999997</v>
      </c>
      <c r="D58" s="5" t="str">
        <f t="shared" si="9"/>
        <v>vis</v>
      </c>
      <c r="E58" s="16">
        <f>VLOOKUP(C58,Active!C$21:E$972,3,FALSE)</f>
        <v>4159.9445154987488</v>
      </c>
      <c r="F58" s="2" t="s">
        <v>70</v>
      </c>
      <c r="G58" s="5" t="str">
        <f t="shared" si="10"/>
        <v>52411.505</v>
      </c>
      <c r="H58" s="3">
        <f t="shared" si="11"/>
        <v>-330</v>
      </c>
      <c r="I58" s="17" t="s">
        <v>103</v>
      </c>
      <c r="J58" s="18" t="s">
        <v>104</v>
      </c>
      <c r="K58" s="17">
        <v>-330</v>
      </c>
      <c r="L58" s="17" t="s">
        <v>105</v>
      </c>
      <c r="M58" s="18" t="s">
        <v>76</v>
      </c>
      <c r="N58" s="18" t="s">
        <v>77</v>
      </c>
      <c r="O58" s="19" t="s">
        <v>78</v>
      </c>
      <c r="P58" s="19" t="s">
        <v>102</v>
      </c>
    </row>
    <row r="59" spans="1:16" ht="12.75" customHeight="1" thickBot="1" x14ac:dyDescent="0.25">
      <c r="A59" s="3" t="str">
        <f t="shared" si="6"/>
        <v>BAVM 212 </v>
      </c>
      <c r="B59" s="2" t="str">
        <f t="shared" si="7"/>
        <v>I</v>
      </c>
      <c r="C59" s="3">
        <f t="shared" si="8"/>
        <v>55033.495900000002</v>
      </c>
      <c r="D59" s="5" t="str">
        <f t="shared" si="9"/>
        <v>vis</v>
      </c>
      <c r="E59" s="16">
        <f>VLOOKUP(C59,Active!C$21:E$972,3,FALSE)</f>
        <v>13936.816651316471</v>
      </c>
      <c r="F59" s="2" t="s">
        <v>70</v>
      </c>
      <c r="G59" s="5" t="str">
        <f t="shared" si="10"/>
        <v>55033.4959</v>
      </c>
      <c r="H59" s="3">
        <f t="shared" si="11"/>
        <v>9447</v>
      </c>
      <c r="I59" s="17" t="s">
        <v>208</v>
      </c>
      <c r="J59" s="18" t="s">
        <v>209</v>
      </c>
      <c r="K59" s="17" t="s">
        <v>210</v>
      </c>
      <c r="L59" s="17" t="s">
        <v>211</v>
      </c>
      <c r="M59" s="18" t="s">
        <v>143</v>
      </c>
      <c r="N59" s="18" t="s">
        <v>113</v>
      </c>
      <c r="O59" s="19" t="s">
        <v>114</v>
      </c>
      <c r="P59" s="20" t="s">
        <v>212</v>
      </c>
    </row>
    <row r="60" spans="1:16" ht="12.75" customHeight="1" thickBot="1" x14ac:dyDescent="0.25">
      <c r="A60" s="3" t="str">
        <f t="shared" si="6"/>
        <v>OEJV 0137 </v>
      </c>
      <c r="B60" s="2" t="str">
        <f t="shared" si="7"/>
        <v>I</v>
      </c>
      <c r="C60" s="3">
        <f t="shared" si="8"/>
        <v>55386.423499999997</v>
      </c>
      <c r="D60" s="5" t="str">
        <f t="shared" si="9"/>
        <v>vis</v>
      </c>
      <c r="E60" s="16" t="e">
        <f>VLOOKUP(C60,Active!C$21:E$972,3,FALSE)</f>
        <v>#N/A</v>
      </c>
      <c r="F60" s="2" t="s">
        <v>70</v>
      </c>
      <c r="G60" s="5" t="str">
        <f t="shared" si="10"/>
        <v>55386.4235</v>
      </c>
      <c r="H60" s="3">
        <f t="shared" si="11"/>
        <v>10763</v>
      </c>
      <c r="I60" s="17" t="s">
        <v>236</v>
      </c>
      <c r="J60" s="18" t="s">
        <v>237</v>
      </c>
      <c r="K60" s="17" t="s">
        <v>238</v>
      </c>
      <c r="L60" s="17" t="s">
        <v>239</v>
      </c>
      <c r="M60" s="18" t="s">
        <v>143</v>
      </c>
      <c r="N60" s="18" t="s">
        <v>62</v>
      </c>
      <c r="O60" s="19" t="s">
        <v>240</v>
      </c>
      <c r="P60" s="20" t="s">
        <v>241</v>
      </c>
    </row>
    <row r="61" spans="1:16" x14ac:dyDescent="0.2">
      <c r="B61" s="2"/>
      <c r="E61" s="16"/>
      <c r="F61" s="2"/>
    </row>
    <row r="62" spans="1:16" x14ac:dyDescent="0.2">
      <c r="B62" s="2"/>
      <c r="E62" s="16"/>
      <c r="F62" s="2"/>
    </row>
    <row r="63" spans="1:16" x14ac:dyDescent="0.2">
      <c r="B63" s="2"/>
      <c r="E63" s="16"/>
      <c r="F63" s="2"/>
    </row>
    <row r="64" spans="1:16" x14ac:dyDescent="0.2">
      <c r="B64" s="2"/>
      <c r="E64" s="16"/>
      <c r="F64" s="2"/>
    </row>
    <row r="65" spans="2:6" x14ac:dyDescent="0.2">
      <c r="B65" s="2"/>
      <c r="E65" s="16"/>
      <c r="F65" s="2"/>
    </row>
    <row r="66" spans="2:6" x14ac:dyDescent="0.2">
      <c r="B66" s="2"/>
      <c r="E66" s="16"/>
      <c r="F66" s="2"/>
    </row>
    <row r="67" spans="2:6" x14ac:dyDescent="0.2">
      <c r="B67" s="2"/>
      <c r="E67" s="16"/>
      <c r="F67" s="2"/>
    </row>
    <row r="68" spans="2:6" x14ac:dyDescent="0.2">
      <c r="B68" s="2"/>
      <c r="E68" s="16"/>
      <c r="F68" s="2"/>
    </row>
    <row r="69" spans="2:6" x14ac:dyDescent="0.2">
      <c r="B69" s="2"/>
      <c r="E69" s="16"/>
      <c r="F69" s="2"/>
    </row>
    <row r="70" spans="2:6" x14ac:dyDescent="0.2">
      <c r="B70" s="2"/>
      <c r="E70" s="16"/>
      <c r="F70" s="2"/>
    </row>
    <row r="71" spans="2:6" x14ac:dyDescent="0.2">
      <c r="B71" s="2"/>
      <c r="E71" s="16"/>
      <c r="F71" s="2"/>
    </row>
    <row r="72" spans="2:6" x14ac:dyDescent="0.2">
      <c r="B72" s="2"/>
      <c r="E72" s="16"/>
      <c r="F72" s="2"/>
    </row>
    <row r="73" spans="2:6" x14ac:dyDescent="0.2">
      <c r="B73" s="2"/>
      <c r="E73" s="16"/>
      <c r="F73" s="2"/>
    </row>
    <row r="74" spans="2:6" x14ac:dyDescent="0.2">
      <c r="B74" s="2"/>
      <c r="E74" s="16"/>
      <c r="F74" s="2"/>
    </row>
    <row r="75" spans="2:6" x14ac:dyDescent="0.2">
      <c r="B75" s="2"/>
      <c r="E75" s="16"/>
      <c r="F75" s="2"/>
    </row>
    <row r="76" spans="2:6" x14ac:dyDescent="0.2">
      <c r="B76" s="2"/>
      <c r="E76" s="16"/>
      <c r="F76" s="2"/>
    </row>
    <row r="77" spans="2:6" x14ac:dyDescent="0.2">
      <c r="B77" s="2"/>
      <c r="E77" s="16"/>
      <c r="F77" s="2"/>
    </row>
    <row r="78" spans="2:6" x14ac:dyDescent="0.2">
      <c r="B78" s="2"/>
      <c r="E78" s="16"/>
      <c r="F78" s="2"/>
    </row>
    <row r="79" spans="2:6" x14ac:dyDescent="0.2">
      <c r="B79" s="2"/>
      <c r="E79" s="16"/>
      <c r="F79" s="2"/>
    </row>
    <row r="80" spans="2:6" x14ac:dyDescent="0.2">
      <c r="B80" s="2"/>
      <c r="E80" s="16"/>
      <c r="F80" s="2"/>
    </row>
    <row r="81" spans="2:6" x14ac:dyDescent="0.2">
      <c r="B81" s="2"/>
      <c r="E81" s="16"/>
      <c r="F81" s="2"/>
    </row>
    <row r="82" spans="2:6" x14ac:dyDescent="0.2">
      <c r="B82" s="2"/>
      <c r="E82" s="16"/>
      <c r="F82" s="2"/>
    </row>
    <row r="83" spans="2:6" x14ac:dyDescent="0.2">
      <c r="B83" s="2"/>
      <c r="E83" s="16"/>
      <c r="F83" s="2"/>
    </row>
    <row r="84" spans="2:6" x14ac:dyDescent="0.2">
      <c r="B84" s="2"/>
      <c r="E84" s="16"/>
      <c r="F84" s="2"/>
    </row>
    <row r="85" spans="2:6" x14ac:dyDescent="0.2">
      <c r="B85" s="2"/>
      <c r="E85" s="16"/>
      <c r="F85" s="2"/>
    </row>
    <row r="86" spans="2:6" x14ac:dyDescent="0.2">
      <c r="B86" s="2"/>
      <c r="E86" s="16"/>
      <c r="F86" s="2"/>
    </row>
    <row r="87" spans="2:6" x14ac:dyDescent="0.2">
      <c r="B87" s="2"/>
      <c r="E87" s="16"/>
      <c r="F87" s="2"/>
    </row>
    <row r="88" spans="2:6" x14ac:dyDescent="0.2">
      <c r="B88" s="2"/>
      <c r="E88" s="16"/>
      <c r="F88" s="2"/>
    </row>
    <row r="89" spans="2:6" x14ac:dyDescent="0.2">
      <c r="B89" s="2"/>
      <c r="E89" s="16"/>
      <c r="F89" s="2"/>
    </row>
    <row r="90" spans="2:6" x14ac:dyDescent="0.2">
      <c r="B90" s="2"/>
      <c r="E90" s="16"/>
      <c r="F90" s="2"/>
    </row>
    <row r="91" spans="2:6" x14ac:dyDescent="0.2">
      <c r="B91" s="2"/>
      <c r="E91" s="16"/>
      <c r="F91" s="2"/>
    </row>
    <row r="92" spans="2:6" x14ac:dyDescent="0.2">
      <c r="B92" s="2"/>
      <c r="E92" s="16"/>
      <c r="F92" s="2"/>
    </row>
    <row r="93" spans="2:6" x14ac:dyDescent="0.2">
      <c r="B93" s="2"/>
      <c r="E93" s="16"/>
      <c r="F93" s="2"/>
    </row>
    <row r="94" spans="2:6" x14ac:dyDescent="0.2">
      <c r="B94" s="2"/>
      <c r="E94" s="16"/>
      <c r="F94" s="2"/>
    </row>
    <row r="95" spans="2:6" x14ac:dyDescent="0.2">
      <c r="B95" s="2"/>
      <c r="E95" s="16"/>
      <c r="F95" s="2"/>
    </row>
    <row r="96" spans="2:6" x14ac:dyDescent="0.2">
      <c r="B96" s="2"/>
      <c r="E96" s="16"/>
      <c r="F96" s="2"/>
    </row>
    <row r="97" spans="2:6" x14ac:dyDescent="0.2">
      <c r="B97" s="2"/>
      <c r="E97" s="16"/>
      <c r="F97" s="2"/>
    </row>
    <row r="98" spans="2:6" x14ac:dyDescent="0.2">
      <c r="B98" s="2"/>
      <c r="E98" s="16"/>
      <c r="F98" s="2"/>
    </row>
    <row r="99" spans="2:6" x14ac:dyDescent="0.2">
      <c r="B99" s="2"/>
      <c r="E99" s="16"/>
      <c r="F99" s="2"/>
    </row>
    <row r="100" spans="2:6" x14ac:dyDescent="0.2">
      <c r="B100" s="2"/>
      <c r="E100" s="16"/>
      <c r="F100" s="2"/>
    </row>
    <row r="101" spans="2:6" x14ac:dyDescent="0.2">
      <c r="B101" s="2"/>
      <c r="E101" s="16"/>
      <c r="F101" s="2"/>
    </row>
    <row r="102" spans="2:6" x14ac:dyDescent="0.2">
      <c r="B102" s="2"/>
      <c r="E102" s="16"/>
      <c r="F102" s="2"/>
    </row>
    <row r="103" spans="2:6" x14ac:dyDescent="0.2">
      <c r="B103" s="2"/>
      <c r="E103" s="16"/>
      <c r="F103" s="2"/>
    </row>
    <row r="104" spans="2:6" x14ac:dyDescent="0.2">
      <c r="B104" s="2"/>
      <c r="E104" s="16"/>
      <c r="F104" s="2"/>
    </row>
    <row r="105" spans="2:6" x14ac:dyDescent="0.2">
      <c r="B105" s="2"/>
      <c r="E105" s="16"/>
      <c r="F105" s="2"/>
    </row>
    <row r="106" spans="2:6" x14ac:dyDescent="0.2">
      <c r="B106" s="2"/>
      <c r="E106" s="16"/>
      <c r="F106" s="2"/>
    </row>
    <row r="107" spans="2:6" x14ac:dyDescent="0.2">
      <c r="B107" s="2"/>
      <c r="E107" s="16"/>
      <c r="F107" s="2"/>
    </row>
    <row r="108" spans="2:6" x14ac:dyDescent="0.2">
      <c r="B108" s="2"/>
      <c r="E108" s="16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</sheetData>
  <phoneticPr fontId="7" type="noConversion"/>
  <hyperlinks>
    <hyperlink ref="P12" r:id="rId1" display="http://www.bav-astro.de/sfs/BAVM_link.php?BAVMnr=173" xr:uid="{00000000-0004-0000-0100-000000000000}"/>
    <hyperlink ref="P13" r:id="rId2" display="http://www.bav-astro.de/sfs/BAVM_link.php?BAVMnr=173" xr:uid="{00000000-0004-0000-0100-000001000000}"/>
    <hyperlink ref="P14" r:id="rId3" display="http://www.konkoly.hu/cgi-bin/IBVS?5653" xr:uid="{00000000-0004-0000-0100-000002000000}"/>
    <hyperlink ref="P15" r:id="rId4" display="http://www.konkoly.hu/cgi-bin/IBVS?5653" xr:uid="{00000000-0004-0000-0100-000003000000}"/>
    <hyperlink ref="P16" r:id="rId5" display="http://www.konkoly.hu/cgi-bin/IBVS?5713" xr:uid="{00000000-0004-0000-0100-000004000000}"/>
    <hyperlink ref="P17" r:id="rId6" display="http://www.konkoly.hu/cgi-bin/IBVS?5713" xr:uid="{00000000-0004-0000-0100-000005000000}"/>
    <hyperlink ref="P18" r:id="rId7" display="http://www.bav-astro.de/sfs/BAVM_link.php?BAVMnr=186" xr:uid="{00000000-0004-0000-0100-000006000000}"/>
    <hyperlink ref="P19" r:id="rId8" display="http://www.bav-astro.de/sfs/BAVM_link.php?BAVMnr=201" xr:uid="{00000000-0004-0000-0100-000007000000}"/>
    <hyperlink ref="P20" r:id="rId9" display="http://www.bav-astro.de/sfs/BAVM_link.php?BAVMnr=201" xr:uid="{00000000-0004-0000-0100-000008000000}"/>
    <hyperlink ref="P22" r:id="rId10" display="http://www.bav-astro.de/sfs/BAVM_link.php?BAVMnr=186" xr:uid="{00000000-0004-0000-0100-000009000000}"/>
    <hyperlink ref="P23" r:id="rId11" display="http://www.bav-astro.de/sfs/BAVM_link.php?BAVMnr=186" xr:uid="{00000000-0004-0000-0100-00000A000000}"/>
    <hyperlink ref="P24" r:id="rId12" display="http://www.bav-astro.de/sfs/BAVM_link.php?BAVMnr=186" xr:uid="{00000000-0004-0000-0100-00000B000000}"/>
    <hyperlink ref="P25" r:id="rId13" display="http://www.bav-astro.de/sfs/BAVM_link.php?BAVMnr=186" xr:uid="{00000000-0004-0000-0100-00000C000000}"/>
    <hyperlink ref="P26" r:id="rId14" display="http://www.bav-astro.de/sfs/BAVM_link.php?BAVMnr=201" xr:uid="{00000000-0004-0000-0100-00000D000000}"/>
    <hyperlink ref="P27" r:id="rId15" display="http://www.bav-astro.de/sfs/BAVM_link.php?BAVMnr=201" xr:uid="{00000000-0004-0000-0100-00000E000000}"/>
    <hyperlink ref="P28" r:id="rId16" display="http://www.konkoly.hu/cgi-bin/IBVS?5871" xr:uid="{00000000-0004-0000-0100-00000F000000}"/>
    <hyperlink ref="P29" r:id="rId17" display="http://www.bav-astro.de/sfs/BAVM_link.php?BAVMnr=209" xr:uid="{00000000-0004-0000-0100-000010000000}"/>
    <hyperlink ref="P30" r:id="rId18" display="http://www.bav-astro.de/sfs/BAVM_link.php?BAVMnr=209" xr:uid="{00000000-0004-0000-0100-000011000000}"/>
    <hyperlink ref="P31" r:id="rId19" display="http://www.bav-astro.de/sfs/BAVM_link.php?BAVMnr=209" xr:uid="{00000000-0004-0000-0100-000012000000}"/>
    <hyperlink ref="P32" r:id="rId20" display="http://www.bav-astro.de/sfs/BAVM_link.php?BAVMnr=209" xr:uid="{00000000-0004-0000-0100-000013000000}"/>
    <hyperlink ref="P33" r:id="rId21" display="http://www.bav-astro.de/sfs/BAVM_link.php?BAVMnr=209" xr:uid="{00000000-0004-0000-0100-000014000000}"/>
    <hyperlink ref="P34" r:id="rId22" display="http://www.bav-astro.de/sfs/BAVM_link.php?BAVMnr=209" xr:uid="{00000000-0004-0000-0100-000015000000}"/>
    <hyperlink ref="P59" r:id="rId23" display="http://www.bav-astro.de/sfs/BAVM_link.php?BAVMnr=212" xr:uid="{00000000-0004-0000-0100-000016000000}"/>
    <hyperlink ref="P35" r:id="rId24" display="http://www.konkoly.hu/cgi-bin/IBVS?5920" xr:uid="{00000000-0004-0000-0100-000017000000}"/>
    <hyperlink ref="P36" r:id="rId25" display="http://www.konkoly.hu/cgi-bin/IBVS?5945" xr:uid="{00000000-0004-0000-0100-000018000000}"/>
    <hyperlink ref="P37" r:id="rId26" display="http://www.bav-astro.de/sfs/BAVM_link.php?BAVMnr=214" xr:uid="{00000000-0004-0000-0100-000019000000}"/>
    <hyperlink ref="P38" r:id="rId27" display="http://www.bav-astro.de/sfs/BAVM_link.php?BAVMnr=214" xr:uid="{00000000-0004-0000-0100-00001A000000}"/>
    <hyperlink ref="P39" r:id="rId28" display="http://www.bav-astro.de/sfs/BAVM_link.php?BAVMnr=214" xr:uid="{00000000-0004-0000-0100-00001B000000}"/>
    <hyperlink ref="P40" r:id="rId29" display="http://www.bav-astro.de/sfs/BAVM_link.php?BAVMnr=214" xr:uid="{00000000-0004-0000-0100-00001C000000}"/>
    <hyperlink ref="P60" r:id="rId30" display="http://var.astro.cz/oejv/issues/oejv0137.pdf" xr:uid="{00000000-0004-0000-0100-00001D000000}"/>
    <hyperlink ref="P41" r:id="rId31" display="http://www.bav-astro.de/sfs/BAVM_link.php?BAVMnr=220" xr:uid="{00000000-0004-0000-0100-00001E000000}"/>
    <hyperlink ref="P42" r:id="rId32" display="http://www.bav-astro.de/sfs/BAVM_link.php?BAVMnr=220" xr:uid="{00000000-0004-0000-0100-00001F000000}"/>
    <hyperlink ref="P43" r:id="rId33" display="http://www.bav-astro.de/sfs/BAVM_link.php?BAVMnr=220" xr:uid="{00000000-0004-0000-0100-000020000000}"/>
    <hyperlink ref="P44" r:id="rId34" display="http://www.bav-astro.de/sfs/BAVM_link.php?BAVMnr=220" xr:uid="{00000000-0004-0000-0100-000021000000}"/>
    <hyperlink ref="P45" r:id="rId35" display="http://www.konkoly.hu/cgi-bin/IBVS?5992" xr:uid="{00000000-0004-0000-0100-000022000000}"/>
    <hyperlink ref="P46" r:id="rId36" display="http://www.konkoly.hu/cgi-bin/IBVS?6029" xr:uid="{00000000-0004-0000-0100-000023000000}"/>
    <hyperlink ref="P47" r:id="rId37" display="http://www.bav-astro.de/sfs/BAVM_link.php?BAVMnr=238" xr:uid="{00000000-0004-0000-0100-000024000000}"/>
    <hyperlink ref="P48" r:id="rId38" display="http://www.bav-astro.de/sfs/BAVM_link.php?BAVMnr=238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2024-02-14T04:50:29Z</dcterms:modified>
</cp:coreProperties>
</file>