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ADEF64B-30C4-4E9F-8CCF-FD68F3CC595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 (old)" sheetId="1" r:id="rId2"/>
  </sheets>
  <calcPr calcId="181029"/>
</workbook>
</file>

<file path=xl/calcChain.xml><?xml version="1.0" encoding="utf-8"?>
<calcChain xmlns="http://schemas.openxmlformats.org/spreadsheetml/2006/main">
  <c r="F11" i="2" l="1"/>
  <c r="E21" i="2"/>
  <c r="F21" i="2"/>
  <c r="G21" i="2"/>
  <c r="H21" i="2"/>
  <c r="E22" i="2"/>
  <c r="F22" i="2"/>
  <c r="G22" i="2"/>
  <c r="H22" i="2"/>
  <c r="E23" i="2"/>
  <c r="F23" i="2"/>
  <c r="G23" i="2"/>
  <c r="I23" i="2"/>
  <c r="E24" i="2"/>
  <c r="F24" i="2"/>
  <c r="G24" i="2"/>
  <c r="I24" i="2"/>
  <c r="E25" i="2"/>
  <c r="F25" i="2"/>
  <c r="G25" i="2"/>
  <c r="I25" i="2"/>
  <c r="E26" i="2"/>
  <c r="F26" i="2"/>
  <c r="G26" i="2"/>
  <c r="I26" i="2"/>
  <c r="G11" i="2"/>
  <c r="E14" i="2"/>
  <c r="E15" i="2" s="1"/>
  <c r="C17" i="2"/>
  <c r="Q21" i="2"/>
  <c r="Q22" i="2"/>
  <c r="Q23" i="2"/>
  <c r="Q24" i="2"/>
  <c r="Q25" i="2"/>
  <c r="Q26" i="2"/>
  <c r="E26" i="1"/>
  <c r="F26" i="1"/>
  <c r="G26" i="1"/>
  <c r="I26" i="1"/>
  <c r="F11" i="1"/>
  <c r="Q26" i="1"/>
  <c r="F22" i="1"/>
  <c r="G22" i="1"/>
  <c r="H22" i="1"/>
  <c r="E23" i="1"/>
  <c r="F23" i="1"/>
  <c r="G23" i="1"/>
  <c r="I23" i="1"/>
  <c r="E24" i="1"/>
  <c r="F24" i="1"/>
  <c r="G24" i="1"/>
  <c r="I24" i="1"/>
  <c r="E25" i="1"/>
  <c r="F25" i="1"/>
  <c r="G25" i="1"/>
  <c r="I25" i="1"/>
  <c r="G11" i="1"/>
  <c r="Q23" i="1"/>
  <c r="Q24" i="1"/>
  <c r="Q25" i="1"/>
  <c r="E21" i="1"/>
  <c r="F21" i="1"/>
  <c r="G21" i="1"/>
  <c r="H21" i="1"/>
  <c r="E22" i="1"/>
  <c r="Q21" i="1"/>
  <c r="Q22" i="1"/>
  <c r="E14" i="1"/>
  <c r="E15" i="1" s="1"/>
  <c r="C17" i="1"/>
  <c r="C11" i="2"/>
  <c r="C12" i="2"/>
  <c r="C11" i="1"/>
  <c r="C16" i="2" l="1"/>
  <c r="D18" i="2" s="1"/>
  <c r="C15" i="2"/>
  <c r="O24" i="2"/>
  <c r="O25" i="2"/>
  <c r="O23" i="2"/>
  <c r="O21" i="2"/>
  <c r="O26" i="2"/>
  <c r="O22" i="2"/>
  <c r="C12" i="1"/>
  <c r="C16" i="1" l="1"/>
  <c r="D18" i="1" s="1"/>
  <c r="O23" i="1"/>
  <c r="O22" i="1"/>
  <c r="O26" i="1"/>
  <c r="O24" i="1"/>
  <c r="C15" i="1"/>
  <c r="O25" i="1"/>
  <c r="O21" i="1"/>
  <c r="E16" i="2"/>
  <c r="E17" i="2" s="1"/>
  <c r="C18" i="2"/>
  <c r="C18" i="1" l="1"/>
  <c r="E16" i="1"/>
  <c r="E17" i="1" s="1"/>
</calcChain>
</file>

<file path=xl/sharedStrings.xml><?xml version="1.0" encoding="utf-8"?>
<sst xmlns="http://schemas.openxmlformats.org/spreadsheetml/2006/main" count="120" uniqueCount="53">
  <si>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</si>
  <si>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</si>
  <si>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</si>
  <si>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</si>
  <si>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</si>
  <si>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</si>
  <si>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</si>
  <si>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</si>
  <si>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</si>
  <si>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</si>
  <si>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</si>
  <si>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</si>
  <si>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</si>
  <si>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</si>
  <si>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</si>
  <si>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</si>
  <si>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</si>
  <si>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</si>
  <si>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</si>
  <si>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</si>
  <si>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</si>
  <si>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</si>
  <si>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</si>
  <si>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</si>
  <si>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</si>
  <si>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</si>
  <si>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</si>
  <si>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</si>
  <si>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</si>
  <si>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</si>
  <si>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</si>
  <si>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</si>
  <si>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</si>
  <si>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</si>
  <si>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</si>
  <si>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</si>
  <si>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</si>
  <si>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</si>
  <si>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</si>
  <si>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</si>
  <si>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</si>
  <si>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</si>
  <si>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</si>
  <si>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V1051 Her / GSC 2069-0150</t>
  </si>
  <si>
    <t>EB</t>
  </si>
  <si>
    <t>IBVS 5060</t>
  </si>
  <si>
    <t>I</t>
  </si>
  <si>
    <t>II</t>
  </si>
  <si>
    <t>OEJV 0160</t>
  </si>
  <si>
    <t>OEJV</t>
  </si>
  <si>
    <t>OEJV 0168</t>
  </si>
  <si>
    <t>from fitting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</si>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</sst>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1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0" fillId="2" borderId="0" xfId="0" applyFont="1" applyFill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6" fillId="3" borderId="0" xfId="0" applyFont="1" applyFill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V1051 Her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1.6999999999999999E-3</c:v>
                  </c:pt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1.6999999999999999E-3</c:v>
                  </c:pt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1.5</c:v>
                </c:pt>
                <c:pt idx="2">
                  <c:v>7858.5</c:v>
                </c:pt>
                <c:pt idx="3">
                  <c:v>7889</c:v>
                </c:pt>
                <c:pt idx="4">
                  <c:v>8582</c:v>
                </c:pt>
                <c:pt idx="5">
                  <c:v>9975.5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  <c:pt idx="1">
                  <c:v>9.0589867613743991E-4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20-4BB1-9708-ABE0105A075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1.5</c:v>
                </c:pt>
                <c:pt idx="2">
                  <c:v>7858.5</c:v>
                </c:pt>
                <c:pt idx="3">
                  <c:v>7889</c:v>
                </c:pt>
                <c:pt idx="4">
                  <c:v>8582</c:v>
                </c:pt>
                <c:pt idx="5">
                  <c:v>9975.5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2">
                  <c:v>-6.1682955856667832E-4</c:v>
                </c:pt>
                <c:pt idx="3">
                  <c:v>-1.7735564542817883E-3</c:v>
                </c:pt>
                <c:pt idx="4">
                  <c:v>2.5163246027659625E-4</c:v>
                </c:pt>
                <c:pt idx="5">
                  <c:v>2.261503686895594E-3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20-4BB1-9708-ABE0105A075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1.5</c:v>
                </c:pt>
                <c:pt idx="2">
                  <c:v>7858.5</c:v>
                </c:pt>
                <c:pt idx="3">
                  <c:v>7889</c:v>
                </c:pt>
                <c:pt idx="4">
                  <c:v>8582</c:v>
                </c:pt>
                <c:pt idx="5">
                  <c:v>9975.5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20-4BB1-9708-ABE0105A075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1.5</c:v>
                </c:pt>
                <c:pt idx="2">
                  <c:v>7858.5</c:v>
                </c:pt>
                <c:pt idx="3">
                  <c:v>7889</c:v>
                </c:pt>
                <c:pt idx="4">
                  <c:v>8582</c:v>
                </c:pt>
                <c:pt idx="5">
                  <c:v>9975.5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20-4BB1-9708-ABE0105A075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1.5</c:v>
                </c:pt>
                <c:pt idx="2">
                  <c:v>7858.5</c:v>
                </c:pt>
                <c:pt idx="3">
                  <c:v>7889</c:v>
                </c:pt>
                <c:pt idx="4">
                  <c:v>8582</c:v>
                </c:pt>
                <c:pt idx="5">
                  <c:v>9975.5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20-4BB1-9708-ABE0105A075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1.5</c:v>
                </c:pt>
                <c:pt idx="2">
                  <c:v>7858.5</c:v>
                </c:pt>
                <c:pt idx="3">
                  <c:v>7889</c:v>
                </c:pt>
                <c:pt idx="4">
                  <c:v>8582</c:v>
                </c:pt>
                <c:pt idx="5">
                  <c:v>9975.5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20-4BB1-9708-ABE0105A075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1.5</c:v>
                </c:pt>
                <c:pt idx="2">
                  <c:v>7858.5</c:v>
                </c:pt>
                <c:pt idx="3">
                  <c:v>7889</c:v>
                </c:pt>
                <c:pt idx="4">
                  <c:v>8582</c:v>
                </c:pt>
                <c:pt idx="5">
                  <c:v>9975.5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20-4BB1-9708-ABE0105A075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1.5</c:v>
                </c:pt>
                <c:pt idx="2">
                  <c:v>7858.5</c:v>
                </c:pt>
                <c:pt idx="3">
                  <c:v>7889</c:v>
                </c:pt>
                <c:pt idx="4">
                  <c:v>8582</c:v>
                </c:pt>
                <c:pt idx="5">
                  <c:v>9975.5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1.7144147062401232E-4</c:v>
                </c:pt>
                <c:pt idx="1">
                  <c:v>1.7144147062343154E-4</c:v>
                </c:pt>
                <c:pt idx="2">
                  <c:v>1.7144146758133085E-4</c:v>
                </c:pt>
                <c:pt idx="3">
                  <c:v>1.7144146756952174E-4</c:v>
                </c:pt>
                <c:pt idx="4">
                  <c:v>1.7144146730120361E-4</c:v>
                </c:pt>
                <c:pt idx="5">
                  <c:v>1.7144146676166341E-4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20-4BB1-9708-ABE0105A075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1.5</c:v>
                </c:pt>
                <c:pt idx="2">
                  <c:v>7858.5</c:v>
                </c:pt>
                <c:pt idx="3">
                  <c:v>7889</c:v>
                </c:pt>
                <c:pt idx="4">
                  <c:v>8582</c:v>
                </c:pt>
                <c:pt idx="5">
                  <c:v>9975.5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920-4BB1-9708-ABE0105A0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576264"/>
        <c:axId val="1"/>
      </c:scatterChart>
      <c:valAx>
        <c:axId val="395576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5576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75366568914952"/>
          <c:w val="0.7413533834586467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V1051 Her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285714285714286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(old)'!$D$21:$D$238</c:f>
                <c:numCache>
                  <c:formatCode>General</c:formatCode>
                  <c:ptCount val="218"/>
                  <c:pt idx="0">
                    <c:v>1.6999999999999999E-3</c:v>
                  </c:pt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</c:numCache>
              </c:numRef>
            </c:plus>
            <c:minus>
              <c:numRef>
                <c:f>'A (old)'!$D$21:$D$238</c:f>
                <c:numCache>
                  <c:formatCode>General</c:formatCode>
                  <c:ptCount val="218"/>
                  <c:pt idx="0">
                    <c:v>1.6999999999999999E-3</c:v>
                  </c:pt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1.5</c:v>
                </c:pt>
                <c:pt idx="2">
                  <c:v>7858.5</c:v>
                </c:pt>
                <c:pt idx="3">
                  <c:v>7889</c:v>
                </c:pt>
                <c:pt idx="4">
                  <c:v>8582</c:v>
                </c:pt>
                <c:pt idx="5">
                  <c:v>9975.5</c:v>
                </c:pt>
              </c:numCache>
            </c:numRef>
          </c:xVal>
          <c:yVal>
            <c:numRef>
              <c:f>'A (old)'!$H$21:$H$998</c:f>
              <c:numCache>
                <c:formatCode>General</c:formatCode>
                <c:ptCount val="978"/>
                <c:pt idx="0">
                  <c:v>0</c:v>
                </c:pt>
                <c:pt idx="1">
                  <c:v>1.1000000013154931E-3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26-47E3-94DD-B4EE3F089DB1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1.5</c:v>
                </c:pt>
                <c:pt idx="2">
                  <c:v>7858.5</c:v>
                </c:pt>
                <c:pt idx="3">
                  <c:v>7889</c:v>
                </c:pt>
                <c:pt idx="4">
                  <c:v>8582</c:v>
                </c:pt>
                <c:pt idx="5">
                  <c:v>9975.5</c:v>
                </c:pt>
              </c:numCache>
            </c:numRef>
          </c:xVal>
          <c:yVal>
            <c:numRef>
              <c:f>'A (old)'!$I$21:$I$998</c:f>
              <c:numCache>
                <c:formatCode>General</c:formatCode>
                <c:ptCount val="978"/>
                <c:pt idx="2">
                  <c:v>1.0162800000034622</c:v>
                </c:pt>
                <c:pt idx="3">
                  <c:v>1.0190700000021025</c:v>
                </c:pt>
                <c:pt idx="4">
                  <c:v>1.1107699999993201</c:v>
                </c:pt>
                <c:pt idx="5">
                  <c:v>1.2931000000025961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26-47E3-94DD-B4EE3F089DB1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1.5</c:v>
                </c:pt>
                <c:pt idx="2">
                  <c:v>7858.5</c:v>
                </c:pt>
                <c:pt idx="3">
                  <c:v>7889</c:v>
                </c:pt>
                <c:pt idx="4">
                  <c:v>8582</c:v>
                </c:pt>
                <c:pt idx="5">
                  <c:v>9975.5</c:v>
                </c:pt>
              </c:numCache>
            </c:numRef>
          </c:xVal>
          <c:yVal>
            <c:numRef>
              <c:f>'A (old)'!$J$21:$J$998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26-47E3-94DD-B4EE3F089DB1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1.5</c:v>
                </c:pt>
                <c:pt idx="2">
                  <c:v>7858.5</c:v>
                </c:pt>
                <c:pt idx="3">
                  <c:v>7889</c:v>
                </c:pt>
                <c:pt idx="4">
                  <c:v>8582</c:v>
                </c:pt>
                <c:pt idx="5">
                  <c:v>9975.5</c:v>
                </c:pt>
              </c:numCache>
            </c:numRef>
          </c:xVal>
          <c:yVal>
            <c:numRef>
              <c:f>'A (old)'!$K$21:$K$998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26-47E3-94DD-B4EE3F089DB1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1.5</c:v>
                </c:pt>
                <c:pt idx="2">
                  <c:v>7858.5</c:v>
                </c:pt>
                <c:pt idx="3">
                  <c:v>7889</c:v>
                </c:pt>
                <c:pt idx="4">
                  <c:v>8582</c:v>
                </c:pt>
                <c:pt idx="5">
                  <c:v>9975.5</c:v>
                </c:pt>
              </c:numCache>
            </c:numRef>
          </c:xVal>
          <c:yVal>
            <c:numRef>
              <c:f>'A (old)'!$L$21:$L$998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26-47E3-94DD-B4EE3F089DB1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1.5</c:v>
                </c:pt>
                <c:pt idx="2">
                  <c:v>7858.5</c:v>
                </c:pt>
                <c:pt idx="3">
                  <c:v>7889</c:v>
                </c:pt>
                <c:pt idx="4">
                  <c:v>8582</c:v>
                </c:pt>
                <c:pt idx="5">
                  <c:v>9975.5</c:v>
                </c:pt>
              </c:numCache>
            </c:numRef>
          </c:xVal>
          <c:yVal>
            <c:numRef>
              <c:f>'A (old)'!$M$21:$M$998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26-47E3-94DD-B4EE3F089DB1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1.6999999999999999E-3</c:v>
                  </c:pt>
                  <c:pt idx="1">
                    <c:v>4.0000000000000001E-3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1.5</c:v>
                </c:pt>
                <c:pt idx="2">
                  <c:v>7858.5</c:v>
                </c:pt>
                <c:pt idx="3">
                  <c:v>7889</c:v>
                </c:pt>
                <c:pt idx="4">
                  <c:v>8582</c:v>
                </c:pt>
                <c:pt idx="5">
                  <c:v>9975.5</c:v>
                </c:pt>
              </c:numCache>
            </c:numRef>
          </c:xVal>
          <c:yVal>
            <c:numRef>
              <c:f>'A (old)'!$N$21:$N$998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26-47E3-94DD-B4EE3F089DB1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1.5</c:v>
                </c:pt>
                <c:pt idx="2">
                  <c:v>7858.5</c:v>
                </c:pt>
                <c:pt idx="3">
                  <c:v>7889</c:v>
                </c:pt>
                <c:pt idx="4">
                  <c:v>8582</c:v>
                </c:pt>
                <c:pt idx="5">
                  <c:v>9975.5</c:v>
                </c:pt>
              </c:numCache>
            </c:numRef>
          </c:xVal>
          <c:yVal>
            <c:numRef>
              <c:f>'A (old)'!$O$21:$O$998</c:f>
              <c:numCache>
                <c:formatCode>General</c:formatCode>
                <c:ptCount val="978"/>
                <c:pt idx="0">
                  <c:v>1.7144147182557301E-4</c:v>
                </c:pt>
                <c:pt idx="1">
                  <c:v>3.6554279451272455E-4</c:v>
                </c:pt>
                <c:pt idx="2">
                  <c:v>1.0170682710298125</c:v>
                </c:pt>
                <c:pt idx="3">
                  <c:v>1.0210149979244512</c:v>
                </c:pt>
                <c:pt idx="4">
                  <c:v>1.1106898090059154</c:v>
                </c:pt>
                <c:pt idx="5">
                  <c:v>1.2910099377822792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26-47E3-94DD-B4EE3F089DB1}"/>
            </c:ext>
          </c:extLst>
        </c:ser>
        <c:ser>
          <c:idx val="8"/>
          <c:order val="8"/>
          <c:tx>
            <c:strRef>
              <c:f>'A (old)'!$R$20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1.5</c:v>
                </c:pt>
                <c:pt idx="2">
                  <c:v>7858.5</c:v>
                </c:pt>
                <c:pt idx="3">
                  <c:v>7889</c:v>
                </c:pt>
                <c:pt idx="4">
                  <c:v>8582</c:v>
                </c:pt>
                <c:pt idx="5">
                  <c:v>9975.5</c:v>
                </c:pt>
              </c:numCache>
            </c:numRef>
          </c:xVal>
          <c:yVal>
            <c:numRef>
              <c:f>'A (old)'!$R$21:$R$998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726-47E3-94DD-B4EE3F089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047688"/>
        <c:axId val="1"/>
      </c:scatterChart>
      <c:valAx>
        <c:axId val="521047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047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548872180451127"/>
          <c:y val="0.92375366568914952"/>
          <c:w val="0.93684210526315792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8CC7F921-994C-30E3-9AA2-E4AA0883C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9798A22-647D-AC6C-33B0-2688657842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R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43</v>
      </c>
    </row>
    <row r="2" spans="1:7">
      <c r="A2" t="s">
        <v>24</v>
      </c>
      <c r="B2" t="s">
        <v>44</v>
      </c>
      <c r="C2" s="3"/>
      <c r="D2" s="3"/>
    </row>
    <row r="3" spans="1:7" ht="13.5" thickBot="1"/>
    <row r="4" spans="1:7" ht="14.25" thickTop="1" thickBot="1">
      <c r="A4" s="5" t="s">
        <v>0</v>
      </c>
      <c r="C4" s="28" t="s">
        <v>41</v>
      </c>
      <c r="D4" s="29" t="s">
        <v>41</v>
      </c>
    </row>
    <row r="6" spans="1:7">
      <c r="A6" s="5" t="s">
        <v>1</v>
      </c>
    </row>
    <row r="7" spans="1:7">
      <c r="A7" t="s">
        <v>2</v>
      </c>
      <c r="C7" s="42">
        <v>51286.885600000001</v>
      </c>
      <c r="D7" s="30" t="s">
        <v>42</v>
      </c>
    </row>
    <row r="8" spans="1:7">
      <c r="A8" t="s">
        <v>3</v>
      </c>
      <c r="C8" s="42">
        <v>0.5583294008817915</v>
      </c>
      <c r="D8" s="30" t="s">
        <v>51</v>
      </c>
    </row>
    <row r="9" spans="1:7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>
      <c r="A10" s="10"/>
      <c r="B10" s="10"/>
      <c r="C10" s="4" t="s">
        <v>20</v>
      </c>
      <c r="D10" s="4" t="s">
        <v>21</v>
      </c>
      <c r="E10" s="10"/>
    </row>
    <row r="11" spans="1:7">
      <c r="A11" s="10" t="s">
        <v>15</v>
      </c>
      <c r="B11" s="10"/>
      <c r="C11" s="22">
        <f ca="1">INTERCEPT(INDIRECT($G$11):G991,INDIRECT($F$11):F991)</f>
        <v>1.7144147062401232E-4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>
      <c r="A12" s="10" t="s">
        <v>16</v>
      </c>
      <c r="B12" s="10"/>
      <c r="C12" s="22">
        <f ca="1">SLOPE(INDIRECT($G$11):G991,INDIRECT($F$11):F991)</f>
        <v>-3.8718349212990342E-16</v>
      </c>
      <c r="D12" s="3"/>
      <c r="E12" s="10"/>
    </row>
    <row r="13" spans="1:7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>
      <c r="A14" s="10"/>
      <c r="B14" s="10"/>
      <c r="C14" s="10"/>
      <c r="D14" s="14" t="s">
        <v>33</v>
      </c>
      <c r="E14" s="15">
        <f ca="1">NOW()+15018.5+$C$9/24</f>
        <v>60354.754029976852</v>
      </c>
    </row>
    <row r="15" spans="1:7">
      <c r="A15" s="12" t="s">
        <v>17</v>
      </c>
      <c r="B15" s="10"/>
      <c r="C15" s="13">
        <f ca="1">(C7+C11)+(C8+C12)*INT(MAX(F21:F3532))</f>
        <v>56856.221545237335</v>
      </c>
      <c r="D15" s="14" t="s">
        <v>39</v>
      </c>
      <c r="E15" s="15">
        <f ca="1">ROUND(2*(E14-$C$7)/$C$8,0)/2+E13</f>
        <v>16242</v>
      </c>
    </row>
    <row r="16" spans="1:7">
      <c r="A16" s="16" t="s">
        <v>4</v>
      </c>
      <c r="B16" s="10"/>
      <c r="C16" s="17">
        <f ca="1">+C8+C12</f>
        <v>0.55832940088179117</v>
      </c>
      <c r="D16" s="14" t="s">
        <v>40</v>
      </c>
      <c r="E16" s="24">
        <f ca="1">ROUND(2*(E14-$C$15)/$C$16,0)/2+E13</f>
        <v>6267</v>
      </c>
    </row>
    <row r="17" spans="1:18" ht="13.5" thickBot="1">
      <c r="A17" s="14" t="s">
        <v>30</v>
      </c>
      <c r="B17" s="10"/>
      <c r="C17" s="10">
        <f>COUNT(C21:C2190)</f>
        <v>6</v>
      </c>
      <c r="D17" s="14" t="s">
        <v>34</v>
      </c>
      <c r="E17" s="18">
        <f ca="1">+$C$15+$C$16*E16-15018.5-$C$9/24</f>
        <v>45337.167733896858</v>
      </c>
    </row>
    <row r="18" spans="1:18" ht="14.25" thickTop="1" thickBot="1">
      <c r="A18" s="16" t="s">
        <v>5</v>
      </c>
      <c r="B18" s="10"/>
      <c r="C18" s="19">
        <f ca="1">+C15</f>
        <v>56856.221545237335</v>
      </c>
      <c r="D18" s="20">
        <f ca="1">+C16</f>
        <v>0.55832940088179117</v>
      </c>
      <c r="E18" s="21" t="s">
        <v>35</v>
      </c>
    </row>
    <row r="19" spans="1:18" ht="13.5" thickTop="1">
      <c r="A19" s="25" t="s">
        <v>36</v>
      </c>
      <c r="E19" s="26">
        <v>21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49</v>
      </c>
      <c r="J20" s="7" t="s">
        <v>52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8">
      <c r="A21" s="31" t="s">
        <v>45</v>
      </c>
      <c r="B21" s="32" t="s">
        <v>46</v>
      </c>
      <c r="C21" s="31">
        <v>51286.885600000001</v>
      </c>
      <c r="D21" s="31">
        <v>1.6999999999999999E-3</v>
      </c>
      <c r="E21" s="33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1.7144147062401232E-4</v>
      </c>
      <c r="Q21" s="2">
        <f t="shared" ref="Q21:Q26" si="4">+C21-15018.5</f>
        <v>36268.385600000001</v>
      </c>
    </row>
    <row r="22" spans="1:18">
      <c r="A22" s="31" t="s">
        <v>45</v>
      </c>
      <c r="B22" s="32" t="s">
        <v>47</v>
      </c>
      <c r="C22" s="31">
        <v>51287.724000000002</v>
      </c>
      <c r="D22" s="31">
        <v>4.0000000000000001E-3</v>
      </c>
      <c r="E22" s="33">
        <f t="shared" si="0"/>
        <v>1.5016225165223775</v>
      </c>
      <c r="F22">
        <f t="shared" si="1"/>
        <v>1.5</v>
      </c>
      <c r="G22">
        <f t="shared" si="2"/>
        <v>9.0589867613743991E-4</v>
      </c>
      <c r="H22">
        <f>+G22</f>
        <v>9.0589867613743991E-4</v>
      </c>
      <c r="O22">
        <f t="shared" ca="1" si="3"/>
        <v>1.7144147062343154E-4</v>
      </c>
      <c r="Q22" s="2">
        <f t="shared" si="4"/>
        <v>36269.224000000002</v>
      </c>
    </row>
    <row r="23" spans="1:18">
      <c r="A23" s="34" t="s">
        <v>48</v>
      </c>
      <c r="B23" s="35" t="s">
        <v>47</v>
      </c>
      <c r="C23" s="36">
        <v>55674.516580000003</v>
      </c>
      <c r="D23" s="36">
        <v>4.0000000000000002E-4</v>
      </c>
      <c r="E23" s="33">
        <f t="shared" si="0"/>
        <v>7858.4988952228632</v>
      </c>
      <c r="F23">
        <f t="shared" si="1"/>
        <v>7858.5</v>
      </c>
      <c r="G23">
        <f t="shared" si="2"/>
        <v>-6.1682955856667832E-4</v>
      </c>
      <c r="I23">
        <f>+G23</f>
        <v>-6.1682955856667832E-4</v>
      </c>
      <c r="O23">
        <f t="shared" ca="1" si="3"/>
        <v>1.7144146758133085E-4</v>
      </c>
      <c r="Q23" s="2">
        <f t="shared" si="4"/>
        <v>40656.016580000003</v>
      </c>
    </row>
    <row r="24" spans="1:18">
      <c r="A24" s="34" t="s">
        <v>48</v>
      </c>
      <c r="B24" s="35" t="s">
        <v>47</v>
      </c>
      <c r="C24" s="36">
        <v>55691.544470000001</v>
      </c>
      <c r="D24" s="36">
        <v>2.0000000000000001E-4</v>
      </c>
      <c r="E24" s="33">
        <f t="shared" si="0"/>
        <v>7888.9968234586049</v>
      </c>
      <c r="F24">
        <f t="shared" si="1"/>
        <v>7889</v>
      </c>
      <c r="G24">
        <f t="shared" si="2"/>
        <v>-1.7735564542817883E-3</v>
      </c>
      <c r="I24">
        <f>+G24</f>
        <v>-1.7735564542817883E-3</v>
      </c>
      <c r="O24">
        <f t="shared" ca="1" si="3"/>
        <v>1.7144146756952174E-4</v>
      </c>
      <c r="Q24" s="2">
        <f t="shared" si="4"/>
        <v>40673.044470000001</v>
      </c>
    </row>
    <row r="25" spans="1:18">
      <c r="A25" s="34" t="s">
        <v>48</v>
      </c>
      <c r="B25" s="35" t="s">
        <v>46</v>
      </c>
      <c r="C25" s="36">
        <v>56078.468769999999</v>
      </c>
      <c r="D25" s="36">
        <v>2.9999999999999997E-4</v>
      </c>
      <c r="E25" s="33">
        <f t="shared" si="0"/>
        <v>8582.0004506881833</v>
      </c>
      <c r="F25">
        <f t="shared" si="1"/>
        <v>8582</v>
      </c>
      <c r="G25">
        <f t="shared" si="2"/>
        <v>2.5163246027659625E-4</v>
      </c>
      <c r="I25">
        <f>+G25</f>
        <v>2.5163246027659625E-4</v>
      </c>
      <c r="O25">
        <f t="shared" ca="1" si="3"/>
        <v>1.7144146730120361E-4</v>
      </c>
      <c r="Q25" s="2">
        <f t="shared" si="4"/>
        <v>41059.968769999999</v>
      </c>
    </row>
    <row r="26" spans="1:18">
      <c r="A26" s="38" t="s">
        <v>50</v>
      </c>
      <c r="B26" s="39" t="s">
        <v>47</v>
      </c>
      <c r="C26" s="40">
        <v>56856.502800000002</v>
      </c>
      <c r="D26" s="38">
        <v>8.0000000000000004E-4</v>
      </c>
      <c r="E26" s="33">
        <f t="shared" si="0"/>
        <v>9975.5040504828976</v>
      </c>
      <c r="F26">
        <f t="shared" si="1"/>
        <v>9975.5</v>
      </c>
      <c r="G26">
        <f t="shared" si="2"/>
        <v>2.261503686895594E-3</v>
      </c>
      <c r="I26">
        <f>+G26</f>
        <v>2.261503686895594E-3</v>
      </c>
      <c r="O26">
        <f t="shared" ca="1" si="3"/>
        <v>1.7144146676166341E-4</v>
      </c>
      <c r="Q26" s="2">
        <f t="shared" si="4"/>
        <v>41838.002800000002</v>
      </c>
    </row>
    <row r="27" spans="1:18">
      <c r="C27" s="8"/>
      <c r="D27" s="8"/>
      <c r="Q27" s="2"/>
    </row>
    <row r="28" spans="1:18">
      <c r="C28" s="8"/>
      <c r="D28" s="8"/>
      <c r="Q28" s="2"/>
    </row>
    <row r="29" spans="1:18">
      <c r="C29" s="8"/>
      <c r="D29" s="8"/>
      <c r="Q29" s="2"/>
    </row>
    <row r="30" spans="1:18">
      <c r="C30" s="8"/>
      <c r="D30" s="8"/>
      <c r="Q30" s="2"/>
    </row>
    <row r="31" spans="1:18">
      <c r="C31" s="8"/>
      <c r="D31" s="8"/>
      <c r="Q31" s="2"/>
    </row>
    <row r="32" spans="1:18">
      <c r="C32" s="8"/>
      <c r="D32" s="8"/>
      <c r="Q32" s="2"/>
    </row>
    <row r="33" spans="3:4">
      <c r="C33" s="8"/>
      <c r="D33" s="8"/>
    </row>
    <row r="34" spans="3:4">
      <c r="C34" s="8"/>
      <c r="D34" s="8"/>
    </row>
    <row r="35" spans="3:4">
      <c r="C35" s="8"/>
      <c r="D35" s="8"/>
    </row>
    <row r="36" spans="3:4">
      <c r="C36" s="8"/>
      <c r="D36" s="8"/>
    </row>
    <row r="37" spans="3:4">
      <c r="C37" s="8"/>
      <c r="D37" s="8"/>
    </row>
    <row r="38" spans="3:4">
      <c r="C38" s="8"/>
      <c r="D38" s="8"/>
    </row>
    <row r="39" spans="3:4">
      <c r="C39" s="8"/>
      <c r="D39" s="8"/>
    </row>
    <row r="40" spans="3:4">
      <c r="C40" s="8"/>
      <c r="D40" s="8"/>
    </row>
    <row r="41" spans="3:4">
      <c r="C41" s="8"/>
      <c r="D41" s="8"/>
    </row>
    <row r="42" spans="3:4">
      <c r="C42" s="8"/>
      <c r="D42" s="8"/>
    </row>
    <row r="43" spans="3:4">
      <c r="C43" s="8"/>
      <c r="D43" s="8"/>
    </row>
    <row r="44" spans="3:4">
      <c r="C44" s="8"/>
      <c r="D44" s="8"/>
    </row>
    <row r="45" spans="3:4">
      <c r="C45" s="8"/>
      <c r="D45" s="8"/>
    </row>
    <row r="46" spans="3:4">
      <c r="C46" s="8"/>
      <c r="D46" s="8"/>
    </row>
    <row r="47" spans="3:4">
      <c r="C47" s="8"/>
      <c r="D47" s="8"/>
    </row>
    <row r="48" spans="3:4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workbookViewId="0">
      <selection activeCell="F26" sqref="F2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43</v>
      </c>
    </row>
    <row r="2" spans="1:7">
      <c r="A2" t="s">
        <v>24</v>
      </c>
      <c r="B2" t="s">
        <v>44</v>
      </c>
      <c r="C2" s="3"/>
      <c r="D2" s="3"/>
    </row>
    <row r="3" spans="1:7" ht="13.5" thickBot="1"/>
    <row r="4" spans="1:7" ht="14.25" thickTop="1" thickBot="1">
      <c r="A4" s="5" t="s">
        <v>0</v>
      </c>
      <c r="C4" s="28" t="s">
        <v>41</v>
      </c>
      <c r="D4" s="29" t="s">
        <v>41</v>
      </c>
    </row>
    <row r="6" spans="1:7">
      <c r="A6" s="5" t="s">
        <v>1</v>
      </c>
    </row>
    <row r="7" spans="1:7">
      <c r="A7" t="s">
        <v>2</v>
      </c>
      <c r="C7" s="8">
        <v>51286.885600000001</v>
      </c>
      <c r="D7" s="30" t="s">
        <v>42</v>
      </c>
    </row>
    <row r="8" spans="1:7">
      <c r="A8" t="s">
        <v>3</v>
      </c>
      <c r="C8" s="8">
        <v>0.55820000000000003</v>
      </c>
      <c r="D8" s="30" t="s">
        <v>42</v>
      </c>
    </row>
    <row r="9" spans="1:7">
      <c r="A9" s="9" t="s">
        <v>31</v>
      </c>
      <c r="B9" s="10"/>
      <c r="C9" s="11">
        <v>8</v>
      </c>
      <c r="D9" s="10" t="s">
        <v>32</v>
      </c>
      <c r="E9" s="10"/>
    </row>
    <row r="10" spans="1:7" ht="13.5" thickBot="1">
      <c r="A10" s="10"/>
      <c r="B10" s="10"/>
      <c r="C10" s="4" t="s">
        <v>20</v>
      </c>
      <c r="D10" s="4" t="s">
        <v>21</v>
      </c>
      <c r="E10" s="10"/>
    </row>
    <row r="11" spans="1:7">
      <c r="A11" s="10" t="s">
        <v>15</v>
      </c>
      <c r="B11" s="10"/>
      <c r="C11" s="22">
        <f ca="1">INTERCEPT(INDIRECT($G$11):G991,INDIRECT($F$11):F991)</f>
        <v>1.7144147182557301E-4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>
      <c r="A12" s="10" t="s">
        <v>16</v>
      </c>
      <c r="B12" s="10"/>
      <c r="C12" s="22">
        <f ca="1">SLOPE(INDIRECT($G$11):G991,INDIRECT($F$11):F991)</f>
        <v>1.2940088179143436E-4</v>
      </c>
      <c r="D12" s="3"/>
      <c r="E12" s="10"/>
    </row>
    <row r="13" spans="1:7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>
      <c r="A14" s="10"/>
      <c r="B14" s="10"/>
      <c r="C14" s="10"/>
      <c r="D14" s="14" t="s">
        <v>33</v>
      </c>
      <c r="E14" s="15">
        <f ca="1">NOW()+15018.5+$C$9/24</f>
        <v>60355.483196643523</v>
      </c>
    </row>
    <row r="15" spans="1:7">
      <c r="A15" s="12" t="s">
        <v>17</v>
      </c>
      <c r="B15" s="10"/>
      <c r="C15" s="13">
        <f ca="1">(C7+C11)+(C8+C12)*INT(MAX(F21:F3532))</f>
        <v>56856.221545237342</v>
      </c>
      <c r="D15" s="14" t="s">
        <v>39</v>
      </c>
      <c r="E15" s="15">
        <f ca="1">ROUND(2*(E14-$C$7)/$C$8,0)/2+E13</f>
        <v>16247</v>
      </c>
    </row>
    <row r="16" spans="1:7">
      <c r="A16" s="16" t="s">
        <v>4</v>
      </c>
      <c r="B16" s="10"/>
      <c r="C16" s="17">
        <f ca="1">+C8+C12</f>
        <v>0.5583294008817915</v>
      </c>
      <c r="D16" s="14" t="s">
        <v>40</v>
      </c>
      <c r="E16" s="24">
        <f ca="1">ROUND(2*(E14-$C$15)/$C$16,0)/2+E13</f>
        <v>6268.5</v>
      </c>
    </row>
    <row r="17" spans="1:18" ht="13.5" thickBot="1">
      <c r="A17" s="14" t="s">
        <v>30</v>
      </c>
      <c r="B17" s="10"/>
      <c r="C17" s="10">
        <f>COUNT(C21:C2190)</f>
        <v>6</v>
      </c>
      <c r="D17" s="14" t="s">
        <v>34</v>
      </c>
      <c r="E17" s="18">
        <f ca="1">+$C$15+$C$16*E16-15018.5-$C$9/24</f>
        <v>45337.276061331519</v>
      </c>
    </row>
    <row r="18" spans="1:18" ht="14.25" thickTop="1" thickBot="1">
      <c r="A18" s="16" t="s">
        <v>5</v>
      </c>
      <c r="B18" s="10"/>
      <c r="C18" s="19">
        <f ca="1">+C15</f>
        <v>56856.221545237342</v>
      </c>
      <c r="D18" s="20">
        <f ca="1">+C16</f>
        <v>0.5583294008817915</v>
      </c>
      <c r="E18" s="21" t="s">
        <v>35</v>
      </c>
    </row>
    <row r="19" spans="1:18" ht="13.5" thickTop="1">
      <c r="A19" s="25" t="s">
        <v>36</v>
      </c>
      <c r="E19" s="26">
        <v>21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49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8">
      <c r="A21" s="31" t="s">
        <v>45</v>
      </c>
      <c r="B21" s="32" t="s">
        <v>46</v>
      </c>
      <c r="C21" s="31">
        <v>51286.885600000001</v>
      </c>
      <c r="D21" s="31">
        <v>1.6999999999999999E-3</v>
      </c>
      <c r="E21" s="33">
        <f t="shared" ref="E21:E26" si="0">+(C21-C$7)/C$8</f>
        <v>0</v>
      </c>
      <c r="F21">
        <f>ROUND(2*E21,0)/2</f>
        <v>0</v>
      </c>
      <c r="G21">
        <f t="shared" ref="G21:G26" si="1">+C21-(C$7+F21*C$8)</f>
        <v>0</v>
      </c>
      <c r="H21">
        <f>+G21</f>
        <v>0</v>
      </c>
      <c r="O21">
        <f t="shared" ref="O21:O26" ca="1" si="2">+C$11+C$12*$F21</f>
        <v>1.7144147182557301E-4</v>
      </c>
      <c r="Q21" s="2">
        <f t="shared" ref="Q21:Q26" si="3">+C21-15018.5</f>
        <v>36268.385600000001</v>
      </c>
    </row>
    <row r="22" spans="1:18">
      <c r="A22" s="31" t="s">
        <v>45</v>
      </c>
      <c r="B22" s="32" t="s">
        <v>47</v>
      </c>
      <c r="C22" s="31">
        <v>51287.724000000002</v>
      </c>
      <c r="D22" s="31">
        <v>4.0000000000000001E-3</v>
      </c>
      <c r="E22" s="33">
        <f t="shared" si="0"/>
        <v>1.5019706198504965</v>
      </c>
      <c r="F22">
        <f>ROUND(2*E22,0)/2</f>
        <v>1.5</v>
      </c>
      <c r="G22">
        <f t="shared" si="1"/>
        <v>1.1000000013154931E-3</v>
      </c>
      <c r="H22">
        <f>+G22</f>
        <v>1.1000000013154931E-3</v>
      </c>
      <c r="O22">
        <f t="shared" ca="1" si="2"/>
        <v>3.6554279451272455E-4</v>
      </c>
      <c r="Q22" s="2">
        <f t="shared" si="3"/>
        <v>36269.224000000002</v>
      </c>
    </row>
    <row r="23" spans="1:18">
      <c r="A23" s="34" t="s">
        <v>48</v>
      </c>
      <c r="B23" s="35" t="s">
        <v>47</v>
      </c>
      <c r="C23" s="36">
        <v>55674.516580000003</v>
      </c>
      <c r="D23" s="36">
        <v>4.0000000000000002E-4</v>
      </c>
      <c r="E23" s="33">
        <f t="shared" si="0"/>
        <v>7860.3206377642446</v>
      </c>
      <c r="F23" s="37">
        <f>ROUND(2*E23,0)/2-2</f>
        <v>7858.5</v>
      </c>
      <c r="G23">
        <f t="shared" si="1"/>
        <v>1.0162800000034622</v>
      </c>
      <c r="I23">
        <f>+G23</f>
        <v>1.0162800000034622</v>
      </c>
      <c r="O23">
        <f t="shared" ca="1" si="2"/>
        <v>1.0170682710298125</v>
      </c>
      <c r="Q23" s="2">
        <f t="shared" si="3"/>
        <v>40656.016580000003</v>
      </c>
    </row>
    <row r="24" spans="1:18">
      <c r="A24" s="34" t="s">
        <v>48</v>
      </c>
      <c r="B24" s="35" t="s">
        <v>47</v>
      </c>
      <c r="C24" s="36">
        <v>55691.544470000001</v>
      </c>
      <c r="D24" s="36">
        <v>2.0000000000000001E-4</v>
      </c>
      <c r="E24" s="33">
        <f t="shared" si="0"/>
        <v>7890.8256359727675</v>
      </c>
      <c r="F24" s="37">
        <f>ROUND(2*E24,0)/2-2</f>
        <v>7889</v>
      </c>
      <c r="G24">
        <f t="shared" si="1"/>
        <v>1.0190700000021025</v>
      </c>
      <c r="I24">
        <f>+G24</f>
        <v>1.0190700000021025</v>
      </c>
      <c r="O24">
        <f t="shared" ca="1" si="2"/>
        <v>1.0210149979244512</v>
      </c>
      <c r="Q24" s="2">
        <f t="shared" si="3"/>
        <v>40673.044470000001</v>
      </c>
    </row>
    <row r="25" spans="1:18">
      <c r="A25" s="34" t="s">
        <v>48</v>
      </c>
      <c r="B25" s="35" t="s">
        <v>46</v>
      </c>
      <c r="C25" s="36">
        <v>56078.468769999999</v>
      </c>
      <c r="D25" s="36">
        <v>2.9999999999999997E-4</v>
      </c>
      <c r="E25" s="33">
        <f t="shared" si="0"/>
        <v>8583.9899140093112</v>
      </c>
      <c r="F25" s="37">
        <f>ROUND(2*E25,0)/2-2</f>
        <v>8582</v>
      </c>
      <c r="G25">
        <f t="shared" si="1"/>
        <v>1.1107699999993201</v>
      </c>
      <c r="I25">
        <f>+G25</f>
        <v>1.1107699999993201</v>
      </c>
      <c r="O25">
        <f t="shared" ca="1" si="2"/>
        <v>1.1106898090059154</v>
      </c>
      <c r="Q25" s="2">
        <f t="shared" si="3"/>
        <v>41059.968769999999</v>
      </c>
    </row>
    <row r="26" spans="1:18">
      <c r="A26" s="38" t="s">
        <v>50</v>
      </c>
      <c r="B26" s="39" t="s">
        <v>47</v>
      </c>
      <c r="C26" s="40">
        <v>56856.502800000002</v>
      </c>
      <c r="D26" s="38">
        <v>8.0000000000000004E-4</v>
      </c>
      <c r="E26" s="33">
        <f t="shared" si="0"/>
        <v>9977.816553206736</v>
      </c>
      <c r="F26" s="41">
        <f>ROUND(2*E26,0)/2-2.5</f>
        <v>9975.5</v>
      </c>
      <c r="G26">
        <f t="shared" si="1"/>
        <v>1.2931000000025961</v>
      </c>
      <c r="I26">
        <f>+G26</f>
        <v>1.2931000000025961</v>
      </c>
      <c r="O26">
        <f t="shared" ca="1" si="2"/>
        <v>1.2910099377822792</v>
      </c>
      <c r="Q26" s="2">
        <f t="shared" si="3"/>
        <v>41838.002800000002</v>
      </c>
    </row>
    <row r="27" spans="1:18">
      <c r="C27" s="8"/>
      <c r="D27" s="8"/>
      <c r="Q27" s="2"/>
    </row>
    <row r="28" spans="1:18">
      <c r="C28" s="8"/>
      <c r="D28" s="8"/>
      <c r="Q28" s="2"/>
    </row>
    <row r="29" spans="1:18">
      <c r="C29" s="8"/>
      <c r="D29" s="8"/>
      <c r="Q29" s="2"/>
    </row>
    <row r="30" spans="1:18">
      <c r="C30" s="8"/>
      <c r="D30" s="8"/>
      <c r="Q30" s="2"/>
    </row>
    <row r="31" spans="1:18">
      <c r="C31" s="8"/>
      <c r="D31" s="8"/>
      <c r="Q31" s="2"/>
    </row>
    <row r="32" spans="1:18">
      <c r="C32" s="8"/>
      <c r="D32" s="8"/>
      <c r="Q32" s="2"/>
    </row>
    <row r="33" spans="3:4">
      <c r="C33" s="8"/>
      <c r="D33" s="8"/>
    </row>
    <row r="34" spans="3:4">
      <c r="C34" s="8"/>
      <c r="D34" s="8"/>
    </row>
    <row r="35" spans="3:4">
      <c r="C35" s="8"/>
      <c r="D35" s="8"/>
    </row>
    <row r="36" spans="3:4">
      <c r="C36" s="8"/>
      <c r="D36" s="8"/>
    </row>
    <row r="37" spans="3:4">
      <c r="C37" s="8"/>
      <c r="D37" s="8"/>
    </row>
    <row r="38" spans="3:4">
      <c r="C38" s="8"/>
      <c r="D38" s="8"/>
    </row>
    <row r="39" spans="3:4">
      <c r="C39" s="8"/>
      <c r="D39" s="8"/>
    </row>
    <row r="40" spans="3:4">
      <c r="C40" s="8"/>
      <c r="D40" s="8"/>
    </row>
    <row r="41" spans="3:4">
      <c r="C41" s="8"/>
      <c r="D41" s="8"/>
    </row>
    <row r="42" spans="3:4">
      <c r="C42" s="8"/>
      <c r="D42" s="8"/>
    </row>
    <row r="43" spans="3:4">
      <c r="C43" s="8"/>
      <c r="D43" s="8"/>
    </row>
    <row r="44" spans="3:4">
      <c r="C44" s="8"/>
      <c r="D44" s="8"/>
    </row>
    <row r="45" spans="3:4">
      <c r="C45" s="8"/>
      <c r="D45" s="8"/>
    </row>
    <row r="46" spans="3:4">
      <c r="C46" s="8"/>
      <c r="D46" s="8"/>
    </row>
    <row r="47" spans="3:4">
      <c r="C47" s="8"/>
      <c r="D47" s="8"/>
    </row>
    <row r="48" spans="3:4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2024-02-14T05:05:48Z</dcterms:modified>
</cp:coreProperties>
</file>