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F98D357-5B6B-442D-BEE0-26B8F6CBEF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D9" i="1"/>
  <c r="C9" i="1"/>
  <c r="E21" i="1"/>
  <c r="F21" i="1"/>
  <c r="G21" i="1"/>
  <c r="J21" i="1"/>
  <c r="E22" i="1"/>
  <c r="F22" i="1"/>
  <c r="G22" i="1"/>
  <c r="I22" i="1"/>
  <c r="E23" i="1"/>
  <c r="F23" i="1"/>
  <c r="G23" i="1"/>
  <c r="K23" i="1"/>
  <c r="E24" i="1"/>
  <c r="F24" i="1"/>
  <c r="G24" i="1"/>
  <c r="K24" i="1"/>
  <c r="Q25" i="1"/>
  <c r="Q24" i="1"/>
  <c r="Q21" i="1"/>
  <c r="Q23" i="1"/>
  <c r="F16" i="1"/>
  <c r="F17" i="1" s="1"/>
  <c r="C17" i="1"/>
  <c r="Q22" i="1"/>
  <c r="C12" i="1"/>
  <c r="C11" i="1"/>
  <c r="C15" i="1" l="1"/>
  <c r="F18" i="1" s="1"/>
  <c r="O25" i="1"/>
  <c r="O22" i="1"/>
  <c r="O23" i="1"/>
  <c r="O21" i="1"/>
  <c r="O24" i="1"/>
  <c r="C16" i="1"/>
  <c r="D18" i="1" s="1"/>
  <c r="C18" i="1" l="1"/>
  <c r="F19" i="1"/>
</calcChain>
</file>

<file path=xl/sharedStrings.xml><?xml version="1.0" encoding="utf-8"?>
<sst xmlns="http://schemas.openxmlformats.org/spreadsheetml/2006/main" count="57" uniqueCount="51">
  <si>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</si>
  <si>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</si>
  <si>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</si>
  <si>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</si>
  <si>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</si>
  <si>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</si>
  <si>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</si>
  <si>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</si>
  <si>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</si>
  <si>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</si>
  <si>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</si>
  <si>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</si>
  <si>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</si>
  <si>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</si>
  <si>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</si>
  <si>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</si>
  <si>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</si>
  <si>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</si>
  <si>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</si>
  <si>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</si>
  <si>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</si>
  <si>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</si>
  <si>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</si>
  <si>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</si>
  <si>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</si>
  <si>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</si>
  <si>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</si>
  <si>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</si>
  <si>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</si>
  <si>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</si>
  <si>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</si>
  <si>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</si>
  <si>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</si>
  <si>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</si>
  <si>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</si>
  <si>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</si>
  <si>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</si>
  <si>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</si>
  <si>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</si>
  <si>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</si>
  <si>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</si>
  <si>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</si>
  <si>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V1061 Her / GSC 1550-1808</t>
  </si>
  <si>
    <t>EA</t>
  </si>
  <si>
    <t>IBVS 5060</t>
  </si>
  <si>
    <t>I</t>
  </si>
  <si>
    <t>IBVS 5992</t>
  </si>
  <si>
    <t>II</t>
  </si>
  <si>
    <t>OEJV 0160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</si>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</sst>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V1061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-848.5</c:v>
                </c:pt>
                <c:pt idx="1">
                  <c:v>0</c:v>
                </c:pt>
                <c:pt idx="2">
                  <c:v>868.5</c:v>
                </c:pt>
                <c:pt idx="3">
                  <c:v>873</c:v>
                </c:pt>
                <c:pt idx="4">
                  <c:v>1391.5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97-4073-9E9C-5320C67D2C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-848.5</c:v>
                </c:pt>
                <c:pt idx="1">
                  <c:v>0</c:v>
                </c:pt>
                <c:pt idx="2">
                  <c:v>868.5</c:v>
                </c:pt>
                <c:pt idx="3">
                  <c:v>873</c:v>
                </c:pt>
                <c:pt idx="4">
                  <c:v>1391.5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97-4073-9E9C-5320C67D2C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-848.5</c:v>
                </c:pt>
                <c:pt idx="1">
                  <c:v>0</c:v>
                </c:pt>
                <c:pt idx="2">
                  <c:v>868.5</c:v>
                </c:pt>
                <c:pt idx="3">
                  <c:v>873</c:v>
                </c:pt>
                <c:pt idx="4">
                  <c:v>1391.5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3.8569500000448897E-2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97-4073-9E9C-5320C67D2C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-848.5</c:v>
                </c:pt>
                <c:pt idx="1">
                  <c:v>0</c:v>
                </c:pt>
                <c:pt idx="2">
                  <c:v>868.5</c:v>
                </c:pt>
                <c:pt idx="3">
                  <c:v>873</c:v>
                </c:pt>
                <c:pt idx="4">
                  <c:v>1391.5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-1.2609499994141515E-2</c:v>
                </c:pt>
                <c:pt idx="3">
                  <c:v>-9.6210000046994537E-3</c:v>
                </c:pt>
                <c:pt idx="4">
                  <c:v>-2.1380499994847924E-2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97-4073-9E9C-5320C67D2C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-848.5</c:v>
                </c:pt>
                <c:pt idx="1">
                  <c:v>0</c:v>
                </c:pt>
                <c:pt idx="2">
                  <c:v>868.5</c:v>
                </c:pt>
                <c:pt idx="3">
                  <c:v>873</c:v>
                </c:pt>
                <c:pt idx="4">
                  <c:v>1391.5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97-4073-9E9C-5320C67D2C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-848.5</c:v>
                </c:pt>
                <c:pt idx="1">
                  <c:v>0</c:v>
                </c:pt>
                <c:pt idx="2">
                  <c:v>868.5</c:v>
                </c:pt>
                <c:pt idx="3">
                  <c:v>873</c:v>
                </c:pt>
                <c:pt idx="4">
                  <c:v>1391.5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97-4073-9E9C-5320C67D2C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1.1999999999999999E-3</c:v>
                  </c:pt>
                  <c:pt idx="1">
                    <c:v>0</c:v>
                  </c:pt>
                  <c:pt idx="2">
                    <c:v>8.0000000000000004E-4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-848.5</c:v>
                </c:pt>
                <c:pt idx="1">
                  <c:v>0</c:v>
                </c:pt>
                <c:pt idx="2">
                  <c:v>868.5</c:v>
                </c:pt>
                <c:pt idx="3">
                  <c:v>873</c:v>
                </c:pt>
                <c:pt idx="4">
                  <c:v>1391.5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97-4073-9E9C-5320C67D2C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-848.5</c:v>
                </c:pt>
                <c:pt idx="1">
                  <c:v>0</c:v>
                </c:pt>
                <c:pt idx="2">
                  <c:v>868.5</c:v>
                </c:pt>
                <c:pt idx="3">
                  <c:v>873</c:v>
                </c:pt>
                <c:pt idx="4">
                  <c:v>1391.5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3.2170231032643111E-2</c:v>
                </c:pt>
                <c:pt idx="1">
                  <c:v>1.0604440026016402E-2</c:v>
                </c:pt>
                <c:pt idx="2">
                  <c:v>-1.1469678405633921E-2</c:v>
                </c:pt>
                <c:pt idx="3">
                  <c:v>-1.1584052076264234E-2</c:v>
                </c:pt>
                <c:pt idx="4">
                  <c:v>-2.4762440570001355E-2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97-4073-9E9C-5320C67D2C6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-848.5</c:v>
                </c:pt>
                <c:pt idx="1">
                  <c:v>0</c:v>
                </c:pt>
                <c:pt idx="2">
                  <c:v>868.5</c:v>
                </c:pt>
                <c:pt idx="3">
                  <c:v>873</c:v>
                </c:pt>
                <c:pt idx="4">
                  <c:v>1391.5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97-4073-9E9C-5320C67D2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470880"/>
        <c:axId val="1"/>
      </c:scatterChart>
      <c:valAx>
        <c:axId val="310470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0470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A06D0D6-A58A-A6E7-EB17-493A0FC2B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40">
        <v>53481.786</v>
      </c>
      <c r="D7" s="29" t="s">
        <v>41</v>
      </c>
    </row>
    <row r="8" spans="1:6" x14ac:dyDescent="0.2">
      <c r="A8" t="s">
        <v>6</v>
      </c>
      <c r="C8" s="40">
        <v>2.596387</v>
      </c>
      <c r="D8" s="29" t="s">
        <v>41</v>
      </c>
    </row>
    <row r="9" spans="1:6" x14ac:dyDescent="0.2">
      <c r="A9" s="24" t="s">
        <v>35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1.0604440026016402E-2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-2.5416371251180567E-5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57093.335567267612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2.5963615836287488</v>
      </c>
      <c r="E16" s="14" t="s">
        <v>33</v>
      </c>
      <c r="F16" s="15">
        <f ca="1">NOW()+15018.5+$C$5/24</f>
        <v>60354.762056481479</v>
      </c>
    </row>
    <row r="17" spans="1:21" ht="13.5" thickBot="1" x14ac:dyDescent="0.25">
      <c r="A17" s="14" t="s">
        <v>30</v>
      </c>
      <c r="B17" s="10"/>
      <c r="C17" s="10">
        <f>COUNT(C21:C2191)</f>
        <v>5</v>
      </c>
      <c r="E17" s="14" t="s">
        <v>38</v>
      </c>
      <c r="F17" s="15">
        <f ca="1">ROUND(2*(F16-$C$7)/$C$8,0)/2+F15</f>
        <v>2648</v>
      </c>
    </row>
    <row r="18" spans="1:21" ht="14.25" thickTop="1" thickBot="1" x14ac:dyDescent="0.25">
      <c r="A18" s="16" t="s">
        <v>8</v>
      </c>
      <c r="B18" s="10"/>
      <c r="C18" s="19">
        <f ca="1">+C15</f>
        <v>57093.335567267612</v>
      </c>
      <c r="D18" s="20">
        <f ca="1">+C16</f>
        <v>2.5963615836287488</v>
      </c>
      <c r="E18" s="14" t="s">
        <v>39</v>
      </c>
      <c r="F18" s="23">
        <f ca="1">ROUND(2*(F16-$C$15)/$C$16,0)/2+F15</f>
        <v>1257</v>
      </c>
    </row>
    <row r="19" spans="1:21" ht="13.5" thickTop="1" x14ac:dyDescent="0.2">
      <c r="E19" s="14" t="s">
        <v>34</v>
      </c>
      <c r="F19" s="18">
        <f ca="1">+$C$15+$C$16*F18-15018.5-$C$5/24</f>
        <v>45338.857911222287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49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s="30" t="s">
        <v>44</v>
      </c>
      <c r="B21" s="31" t="s">
        <v>45</v>
      </c>
      <c r="C21" s="30">
        <v>51278.790200000003</v>
      </c>
      <c r="D21" s="30">
        <v>1.1999999999999999E-3</v>
      </c>
      <c r="E21">
        <f>+(C21-C$7)/C$8</f>
        <v>-848.4851449340938</v>
      </c>
      <c r="F21">
        <f>ROUND(2*E21,0)/2</f>
        <v>-848.5</v>
      </c>
      <c r="G21">
        <f>+C21-(C$7+F21*C$8)</f>
        <v>3.8569500000448897E-2</v>
      </c>
      <c r="J21">
        <f>+G21</f>
        <v>3.8569500000448897E-2</v>
      </c>
      <c r="O21">
        <f ca="1">+C$11+C$12*$F21</f>
        <v>3.2170231032643111E-2</v>
      </c>
      <c r="Q21" s="2">
        <f>+C21-15018.5</f>
        <v>36260.290200000003</v>
      </c>
    </row>
    <row r="22" spans="1:21" x14ac:dyDescent="0.2">
      <c r="A22" s="32" t="s">
        <v>41</v>
      </c>
      <c r="B22" s="32"/>
      <c r="C22" s="33">
        <v>53481.786</v>
      </c>
      <c r="D22" s="33" t="s">
        <v>16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1.0604440026016402E-2</v>
      </c>
      <c r="Q22" s="2">
        <f>+C22-15018.5</f>
        <v>38463.286</v>
      </c>
    </row>
    <row r="23" spans="1:21" x14ac:dyDescent="0.2">
      <c r="A23" s="30" t="s">
        <v>46</v>
      </c>
      <c r="B23" s="31" t="s">
        <v>47</v>
      </c>
      <c r="C23" s="30">
        <v>55736.735500000003</v>
      </c>
      <c r="D23" s="30">
        <v>8.0000000000000004E-4</v>
      </c>
      <c r="E23">
        <f>+(C23-C$7)/C$8</f>
        <v>868.49514344356305</v>
      </c>
      <c r="F23">
        <f>ROUND(2*E23,0)/2</f>
        <v>868.5</v>
      </c>
      <c r="G23">
        <f>+C23-(C$7+F23*C$8)</f>
        <v>-1.2609499994141515E-2</v>
      </c>
      <c r="K23">
        <f>+G23</f>
        <v>-1.2609499994141515E-2</v>
      </c>
      <c r="O23">
        <f ca="1">+C$11+C$12*$F23</f>
        <v>-1.1469678405633921E-2</v>
      </c>
      <c r="Q23" s="2">
        <f>+C23-15018.5</f>
        <v>40718.235500000003</v>
      </c>
    </row>
    <row r="24" spans="1:21" x14ac:dyDescent="0.2">
      <c r="A24" s="34" t="s">
        <v>48</v>
      </c>
      <c r="B24" s="35" t="s">
        <v>45</v>
      </c>
      <c r="C24" s="36">
        <v>55748.422229999996</v>
      </c>
      <c r="D24" s="36">
        <v>2.0000000000000001E-4</v>
      </c>
      <c r="E24">
        <f>+(C24-C$7)/C$8</f>
        <v>872.9962944661163</v>
      </c>
      <c r="F24">
        <f>ROUND(2*E24,0)/2</f>
        <v>873</v>
      </c>
      <c r="G24">
        <f>+C24-(C$7+F24*C$8)</f>
        <v>-9.6210000046994537E-3</v>
      </c>
      <c r="K24">
        <f>+G24</f>
        <v>-9.6210000046994537E-3</v>
      </c>
      <c r="O24">
        <f ca="1">+C$11+C$12*$F24</f>
        <v>-1.1584052076264234E-2</v>
      </c>
      <c r="Q24" s="2">
        <f>+C24-15018.5</f>
        <v>40729.922229999996</v>
      </c>
    </row>
    <row r="25" spans="1:21" x14ac:dyDescent="0.2">
      <c r="A25" s="37" t="s">
        <v>50</v>
      </c>
      <c r="B25" s="38" t="s">
        <v>45</v>
      </c>
      <c r="C25" s="39">
        <v>57094.637130000003</v>
      </c>
      <c r="D25" s="39">
        <v>2.0000000000000001E-4</v>
      </c>
      <c r="E25">
        <f>+(C25-C$7)/C$8</f>
        <v>1391.4917652876873</v>
      </c>
      <c r="F25">
        <f>ROUND(2*E25,0)/2</f>
        <v>1391.5</v>
      </c>
      <c r="G25">
        <f>+C25-(C$7+F25*C$8)</f>
        <v>-2.1380499994847924E-2</v>
      </c>
      <c r="K25">
        <f>+G25</f>
        <v>-2.1380499994847924E-2</v>
      </c>
      <c r="O25">
        <f ca="1">+C$11+C$12*$F25</f>
        <v>-2.4762440570001355E-2</v>
      </c>
      <c r="Q25" s="2">
        <f>+C25-15018.5</f>
        <v>42076.137130000003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06" r:id="rId1" display="http://vsolj.cetus-net.org/bulletin.html"/>
    <hyperlink ref="H99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2024-02-14T05:17:21Z</dcterms:modified>
</cp:coreProperties>
</file>