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BF7381-48ED-482D-9A0C-886A7700C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6" r:id="rId1"/>
    <sheet name="A (old)" sheetId="5" r:id="rId2"/>
    <sheet name="BAV" sheetId="7" r:id="rId3"/>
  </sheets>
  <calcPr calcId="181029"/>
</workbook>
</file>

<file path=xl/calcChain.xml><?xml version="1.0" encoding="utf-8"?>
<calcChain xmlns="http://schemas.openxmlformats.org/spreadsheetml/2006/main">
  <c r="E79" i="6" l="1"/>
  <c r="F79" i="6" s="1"/>
  <c r="G79" i="6" s="1"/>
  <c r="K79" i="6" s="1"/>
  <c r="P79" i="6"/>
  <c r="E80" i="6"/>
  <c r="F80" i="6"/>
  <c r="G80" i="6" s="1"/>
  <c r="K80" i="6" s="1"/>
  <c r="P80" i="6"/>
  <c r="E78" i="6"/>
  <c r="F78" i="6"/>
  <c r="G78" i="6"/>
  <c r="K78" i="6"/>
  <c r="P78" i="6"/>
  <c r="E76" i="6"/>
  <c r="F76" i="6"/>
  <c r="G76" i="6"/>
  <c r="K76" i="6"/>
  <c r="P76" i="6"/>
  <c r="E74" i="6"/>
  <c r="F74" i="6"/>
  <c r="G74" i="6"/>
  <c r="K74" i="6"/>
  <c r="E75" i="6"/>
  <c r="F75" i="6"/>
  <c r="G75" i="6"/>
  <c r="K75" i="6"/>
  <c r="E77" i="6"/>
  <c r="F77" i="6"/>
  <c r="G77" i="6"/>
  <c r="K77" i="6"/>
  <c r="D9" i="6"/>
  <c r="C9" i="6"/>
  <c r="P74" i="6"/>
  <c r="P75" i="6"/>
  <c r="P77" i="6"/>
  <c r="G19" i="7"/>
  <c r="C19" i="7"/>
  <c r="E19" i="7"/>
  <c r="G18" i="7"/>
  <c r="C18" i="7"/>
  <c r="E18" i="7"/>
  <c r="G17" i="7"/>
  <c r="C17" i="7"/>
  <c r="E17" i="7"/>
  <c r="G16" i="7"/>
  <c r="C16" i="7"/>
  <c r="E16" i="7"/>
  <c r="G15" i="7"/>
  <c r="C15" i="7"/>
  <c r="E15" i="7"/>
  <c r="G14" i="7"/>
  <c r="C14" i="7"/>
  <c r="E14" i="7"/>
  <c r="G13" i="7"/>
  <c r="C13" i="7"/>
  <c r="E13" i="7"/>
  <c r="G12" i="7"/>
  <c r="C12" i="7"/>
  <c r="G11" i="7"/>
  <c r="C11" i="7"/>
  <c r="E11" i="7"/>
  <c r="H19" i="7"/>
  <c r="B19" i="7"/>
  <c r="D19" i="7"/>
  <c r="A19" i="7"/>
  <c r="H18" i="7"/>
  <c r="B18" i="7"/>
  <c r="D18" i="7"/>
  <c r="A18" i="7"/>
  <c r="H17" i="7"/>
  <c r="B17" i="7"/>
  <c r="D17" i="7"/>
  <c r="A17" i="7"/>
  <c r="H16" i="7"/>
  <c r="B16" i="7"/>
  <c r="D16" i="7"/>
  <c r="A16" i="7"/>
  <c r="H15" i="7"/>
  <c r="B15" i="7"/>
  <c r="D15" i="7"/>
  <c r="A15" i="7"/>
  <c r="H14" i="7"/>
  <c r="B14" i="7"/>
  <c r="D14" i="7"/>
  <c r="A14" i="7"/>
  <c r="H13" i="7"/>
  <c r="B13" i="7"/>
  <c r="D13" i="7"/>
  <c r="A13" i="7"/>
  <c r="H12" i="7"/>
  <c r="B12" i="7"/>
  <c r="D12" i="7"/>
  <c r="A12" i="7"/>
  <c r="H11" i="7"/>
  <c r="B11" i="7"/>
  <c r="D11" i="7"/>
  <c r="A11" i="7"/>
  <c r="P73" i="6"/>
  <c r="E73" i="6"/>
  <c r="F73" i="6"/>
  <c r="G73" i="6"/>
  <c r="J73" i="6"/>
  <c r="E68" i="6"/>
  <c r="F68" i="6"/>
  <c r="G68" i="6"/>
  <c r="K68" i="6"/>
  <c r="E69" i="6"/>
  <c r="F69" i="6"/>
  <c r="G69" i="6"/>
  <c r="K69" i="6"/>
  <c r="E70" i="6"/>
  <c r="F70" i="6"/>
  <c r="G70" i="6"/>
  <c r="J70" i="6"/>
  <c r="E71" i="6"/>
  <c r="F71" i="6"/>
  <c r="G71" i="6"/>
  <c r="K71" i="6"/>
  <c r="E72" i="6"/>
  <c r="F72" i="6"/>
  <c r="G72" i="6"/>
  <c r="K72" i="6"/>
  <c r="E49" i="6"/>
  <c r="F49" i="6"/>
  <c r="G49" i="6"/>
  <c r="I49" i="6"/>
  <c r="E50" i="6"/>
  <c r="F50" i="6"/>
  <c r="G50" i="6"/>
  <c r="K50" i="6"/>
  <c r="E51" i="6"/>
  <c r="F51" i="6"/>
  <c r="G51" i="6"/>
  <c r="K51" i="6"/>
  <c r="E52" i="6"/>
  <c r="F52" i="6"/>
  <c r="G52" i="6"/>
  <c r="K52" i="6"/>
  <c r="E53" i="6"/>
  <c r="F53" i="6"/>
  <c r="G53" i="6"/>
  <c r="K53" i="6"/>
  <c r="E54" i="6"/>
  <c r="F54" i="6"/>
  <c r="G54" i="6"/>
  <c r="K54" i="6"/>
  <c r="E55" i="6"/>
  <c r="F55" i="6"/>
  <c r="G55" i="6"/>
  <c r="E56" i="6"/>
  <c r="F56" i="6"/>
  <c r="G56" i="6"/>
  <c r="K56" i="6"/>
  <c r="E57" i="6"/>
  <c r="F57" i="6"/>
  <c r="G57" i="6"/>
  <c r="K57" i="6"/>
  <c r="E58" i="6"/>
  <c r="F58" i="6"/>
  <c r="G58" i="6"/>
  <c r="K58" i="6"/>
  <c r="E59" i="6"/>
  <c r="F59" i="6"/>
  <c r="G59" i="6"/>
  <c r="K59" i="6"/>
  <c r="E60" i="6"/>
  <c r="F60" i="6"/>
  <c r="G60" i="6"/>
  <c r="K60" i="6"/>
  <c r="E61" i="6"/>
  <c r="F61" i="6"/>
  <c r="G61" i="6"/>
  <c r="K61" i="6"/>
  <c r="E62" i="6"/>
  <c r="F62" i="6"/>
  <c r="G62" i="6"/>
  <c r="K62" i="6"/>
  <c r="E63" i="6"/>
  <c r="F63" i="6"/>
  <c r="G63" i="6"/>
  <c r="K63" i="6"/>
  <c r="E64" i="6"/>
  <c r="F64" i="6"/>
  <c r="G64" i="6"/>
  <c r="K64" i="6"/>
  <c r="E65" i="6"/>
  <c r="F65" i="6"/>
  <c r="G65" i="6"/>
  <c r="K65" i="6"/>
  <c r="E66" i="6"/>
  <c r="F66" i="6"/>
  <c r="G66" i="6"/>
  <c r="K66" i="6"/>
  <c r="E67" i="6"/>
  <c r="F67" i="6"/>
  <c r="G67" i="6"/>
  <c r="K67" i="6"/>
  <c r="P69" i="6"/>
  <c r="P71" i="6"/>
  <c r="P72" i="6"/>
  <c r="P70" i="6"/>
  <c r="E21" i="6"/>
  <c r="F21" i="6"/>
  <c r="G21" i="6"/>
  <c r="H21" i="6"/>
  <c r="E22" i="6"/>
  <c r="F22" i="6"/>
  <c r="G22" i="6"/>
  <c r="H22" i="6"/>
  <c r="E23" i="6"/>
  <c r="F23" i="6"/>
  <c r="G23" i="6"/>
  <c r="H23" i="6"/>
  <c r="E24" i="6"/>
  <c r="F24" i="6"/>
  <c r="G24" i="6"/>
  <c r="H24" i="6"/>
  <c r="E25" i="6"/>
  <c r="F25" i="6"/>
  <c r="G25" i="6"/>
  <c r="H25" i="6"/>
  <c r="E26" i="6"/>
  <c r="F26" i="6"/>
  <c r="G26" i="6"/>
  <c r="H26" i="6"/>
  <c r="E27" i="6"/>
  <c r="F27" i="6"/>
  <c r="G27" i="6"/>
  <c r="H27" i="6"/>
  <c r="E28" i="6"/>
  <c r="F28" i="6"/>
  <c r="G28" i="6"/>
  <c r="H28" i="6"/>
  <c r="E29" i="6"/>
  <c r="F29" i="6"/>
  <c r="G29" i="6"/>
  <c r="H29" i="6"/>
  <c r="E30" i="6"/>
  <c r="F30" i="6"/>
  <c r="G30" i="6"/>
  <c r="H30" i="6"/>
  <c r="E31" i="6"/>
  <c r="F31" i="6"/>
  <c r="G31" i="6"/>
  <c r="H31" i="6"/>
  <c r="E32" i="6"/>
  <c r="F32" i="6"/>
  <c r="G32" i="6"/>
  <c r="H32" i="6"/>
  <c r="E33" i="6"/>
  <c r="F33" i="6"/>
  <c r="G33" i="6"/>
  <c r="H33" i="6"/>
  <c r="E34" i="6"/>
  <c r="F34" i="6"/>
  <c r="G34" i="6"/>
  <c r="H34" i="6"/>
  <c r="E35" i="6"/>
  <c r="F35" i="6"/>
  <c r="G35" i="6"/>
  <c r="H35" i="6"/>
  <c r="E36" i="6"/>
  <c r="F36" i="6"/>
  <c r="G36" i="6"/>
  <c r="H36" i="6"/>
  <c r="E37" i="6"/>
  <c r="F37" i="6"/>
  <c r="G37" i="6"/>
  <c r="H37" i="6"/>
  <c r="E38" i="6"/>
  <c r="F38" i="6"/>
  <c r="G38" i="6"/>
  <c r="H38" i="6"/>
  <c r="E39" i="6"/>
  <c r="F39" i="6"/>
  <c r="G39" i="6"/>
  <c r="H39" i="6"/>
  <c r="E40" i="6"/>
  <c r="F40" i="6"/>
  <c r="G40" i="6"/>
  <c r="H40" i="6"/>
  <c r="E41" i="6"/>
  <c r="F41" i="6"/>
  <c r="G41" i="6"/>
  <c r="H41" i="6"/>
  <c r="E42" i="6"/>
  <c r="F42" i="6"/>
  <c r="G42" i="6"/>
  <c r="H42" i="6"/>
  <c r="E43" i="6"/>
  <c r="F43" i="6"/>
  <c r="G43" i="6"/>
  <c r="H43" i="6"/>
  <c r="E44" i="6"/>
  <c r="F44" i="6"/>
  <c r="G44" i="6"/>
  <c r="H44" i="6"/>
  <c r="E45" i="6"/>
  <c r="F45" i="6"/>
  <c r="G45" i="6"/>
  <c r="I45" i="6"/>
  <c r="E46" i="6"/>
  <c r="F46" i="6"/>
  <c r="G46" i="6"/>
  <c r="I46" i="6"/>
  <c r="E47" i="6"/>
  <c r="F47" i="6"/>
  <c r="G47" i="6"/>
  <c r="I47" i="6"/>
  <c r="E48" i="6"/>
  <c r="F48" i="6"/>
  <c r="G48" i="6"/>
  <c r="I48" i="6"/>
  <c r="P68" i="6"/>
  <c r="F16" i="6"/>
  <c r="F17" i="6" s="1"/>
  <c r="C17" i="6"/>
  <c r="P47" i="6"/>
  <c r="P49" i="6"/>
  <c r="P65" i="6"/>
  <c r="P67" i="6"/>
  <c r="P54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8" i="6"/>
  <c r="P50" i="6"/>
  <c r="P51" i="6"/>
  <c r="P52" i="6"/>
  <c r="P53" i="6"/>
  <c r="P55" i="6"/>
  <c r="P56" i="6"/>
  <c r="P57" i="6"/>
  <c r="P58" i="6"/>
  <c r="P59" i="6"/>
  <c r="P60" i="6"/>
  <c r="P61" i="6"/>
  <c r="P62" i="6"/>
  <c r="P63" i="6"/>
  <c r="P64" i="6"/>
  <c r="P66" i="6"/>
  <c r="E73" i="5"/>
  <c r="F73" i="5"/>
  <c r="G73" i="5"/>
  <c r="K73" i="5"/>
  <c r="E76" i="5"/>
  <c r="F76" i="5"/>
  <c r="G76" i="5"/>
  <c r="K76" i="5"/>
  <c r="E21" i="5"/>
  <c r="F21" i="5"/>
  <c r="G21" i="5"/>
  <c r="E22" i="5"/>
  <c r="F22" i="5"/>
  <c r="G22" i="5"/>
  <c r="H22" i="5"/>
  <c r="E23" i="5"/>
  <c r="F23" i="5"/>
  <c r="G23" i="5"/>
  <c r="H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G27" i="5"/>
  <c r="H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G31" i="5"/>
  <c r="H31" i="5"/>
  <c r="E32" i="5"/>
  <c r="F32" i="5"/>
  <c r="G32" i="5"/>
  <c r="H32" i="5"/>
  <c r="E33" i="5"/>
  <c r="F33" i="5"/>
  <c r="G33" i="5"/>
  <c r="H33" i="5"/>
  <c r="E34" i="5"/>
  <c r="F34" i="5"/>
  <c r="G34" i="5"/>
  <c r="H34" i="5"/>
  <c r="E35" i="5"/>
  <c r="F35" i="5"/>
  <c r="G35" i="5"/>
  <c r="H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G39" i="5"/>
  <c r="H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L45" i="5"/>
  <c r="E46" i="5"/>
  <c r="F46" i="5"/>
  <c r="G46" i="5"/>
  <c r="L46" i="5"/>
  <c r="E47" i="5"/>
  <c r="F47" i="5"/>
  <c r="G47" i="5"/>
  <c r="L47" i="5"/>
  <c r="E48" i="5"/>
  <c r="F48" i="5"/>
  <c r="G48" i="5"/>
  <c r="L48" i="5"/>
  <c r="E49" i="5"/>
  <c r="F49" i="5"/>
  <c r="G49" i="5"/>
  <c r="L49" i="5"/>
  <c r="E50" i="5"/>
  <c r="F50" i="5"/>
  <c r="G50" i="5"/>
  <c r="L50" i="5"/>
  <c r="E51" i="5"/>
  <c r="F51" i="5"/>
  <c r="G51" i="5"/>
  <c r="E52" i="5"/>
  <c r="F52" i="5"/>
  <c r="G52" i="5"/>
  <c r="E53" i="5"/>
  <c r="F53" i="5"/>
  <c r="G53" i="5"/>
  <c r="L53" i="5"/>
  <c r="E54" i="5"/>
  <c r="F54" i="5"/>
  <c r="G54" i="5"/>
  <c r="L54" i="5"/>
  <c r="E55" i="5"/>
  <c r="F55" i="5"/>
  <c r="G55" i="5"/>
  <c r="E56" i="5"/>
  <c r="F56" i="5"/>
  <c r="G56" i="5"/>
  <c r="L56" i="5"/>
  <c r="E57" i="5"/>
  <c r="F57" i="5"/>
  <c r="G57" i="5"/>
  <c r="E58" i="5"/>
  <c r="F58" i="5"/>
  <c r="G58" i="5"/>
  <c r="E59" i="5"/>
  <c r="F59" i="5"/>
  <c r="G59" i="5"/>
  <c r="L59" i="5"/>
  <c r="E60" i="5"/>
  <c r="F60" i="5"/>
  <c r="G60" i="5"/>
  <c r="E61" i="5"/>
  <c r="F61" i="5"/>
  <c r="G61" i="5"/>
  <c r="L61" i="5"/>
  <c r="E62" i="5"/>
  <c r="F62" i="5"/>
  <c r="G62" i="5"/>
  <c r="E63" i="5"/>
  <c r="F63" i="5"/>
  <c r="G63" i="5"/>
  <c r="L63" i="5"/>
  <c r="E64" i="5"/>
  <c r="F64" i="5"/>
  <c r="G64" i="5"/>
  <c r="E65" i="5"/>
  <c r="F65" i="5"/>
  <c r="G65" i="5"/>
  <c r="L65" i="5"/>
  <c r="E66" i="5"/>
  <c r="F66" i="5"/>
  <c r="G66" i="5"/>
  <c r="E67" i="5"/>
  <c r="F67" i="5"/>
  <c r="G67" i="5"/>
  <c r="L67" i="5"/>
  <c r="E68" i="5"/>
  <c r="F68" i="5"/>
  <c r="G68" i="5"/>
  <c r="L68" i="5"/>
  <c r="E69" i="5"/>
  <c r="F69" i="5"/>
  <c r="G69" i="5"/>
  <c r="L69" i="5"/>
  <c r="E70" i="5"/>
  <c r="F70" i="5"/>
  <c r="G70" i="5"/>
  <c r="L70" i="5"/>
  <c r="E71" i="5"/>
  <c r="F71" i="5"/>
  <c r="G71" i="5"/>
  <c r="L71" i="5"/>
  <c r="E72" i="5"/>
  <c r="F72" i="5"/>
  <c r="G72" i="5"/>
  <c r="L72" i="5"/>
  <c r="E74" i="5"/>
  <c r="F74" i="5"/>
  <c r="G74" i="5"/>
  <c r="E75" i="5"/>
  <c r="F75" i="5"/>
  <c r="G75" i="5"/>
  <c r="K75" i="5"/>
  <c r="P73" i="5"/>
  <c r="P76" i="5"/>
  <c r="C14" i="5"/>
  <c r="C18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7" i="5"/>
  <c r="P48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46" i="5"/>
  <c r="P49" i="5"/>
  <c r="P65" i="5"/>
  <c r="P66" i="5"/>
  <c r="P67" i="5"/>
  <c r="P68" i="5"/>
  <c r="P69" i="5"/>
  <c r="P70" i="5"/>
  <c r="P71" i="5"/>
  <c r="P72" i="5"/>
  <c r="P74" i="5"/>
  <c r="P75" i="5"/>
  <c r="E12" i="7"/>
  <c r="J64" i="5"/>
  <c r="I58" i="5"/>
  <c r="C11" i="5"/>
  <c r="H21" i="5"/>
  <c r="C12" i="5"/>
  <c r="C16" i="5"/>
  <c r="D18" i="5"/>
  <c r="I57" i="5"/>
  <c r="I52" i="5"/>
  <c r="K55" i="6"/>
  <c r="J62" i="5"/>
  <c r="I51" i="5"/>
  <c r="I55" i="5"/>
  <c r="K74" i="5"/>
  <c r="J66" i="5"/>
  <c r="J60" i="5"/>
  <c r="N22" i="5"/>
  <c r="N62" i="5"/>
  <c r="Q62" i="5"/>
  <c r="N35" i="5"/>
  <c r="N46" i="5"/>
  <c r="N59" i="5"/>
  <c r="N45" i="5"/>
  <c r="N23" i="5"/>
  <c r="N58" i="5"/>
  <c r="Q58" i="5"/>
  <c r="N52" i="5"/>
  <c r="Q52" i="5"/>
  <c r="N26" i="5"/>
  <c r="N39" i="5"/>
  <c r="N49" i="5"/>
  <c r="N27" i="5"/>
  <c r="N72" i="5"/>
  <c r="N53" i="5"/>
  <c r="N30" i="5"/>
  <c r="N63" i="5"/>
  <c r="N43" i="5"/>
  <c r="N76" i="5"/>
  <c r="N69" i="5"/>
  <c r="N60" i="5"/>
  <c r="Q60" i="5"/>
  <c r="N56" i="5"/>
  <c r="N74" i="5"/>
  <c r="Q74" i="5"/>
  <c r="N67" i="5"/>
  <c r="N29" i="5"/>
  <c r="N32" i="5"/>
  <c r="N34" i="5"/>
  <c r="N66" i="5"/>
  <c r="Q66" i="5"/>
  <c r="N48" i="5"/>
  <c r="N24" i="5"/>
  <c r="N75" i="5"/>
  <c r="N68" i="5"/>
  <c r="N38" i="5"/>
  <c r="N55" i="5"/>
  <c r="Q55" i="5"/>
  <c r="N44" i="5"/>
  <c r="N21" i="5"/>
  <c r="N61" i="5"/>
  <c r="N28" i="5"/>
  <c r="N25" i="5"/>
  <c r="N42" i="5"/>
  <c r="N50" i="5"/>
  <c r="N65" i="5"/>
  <c r="N41" i="5"/>
  <c r="N47" i="5"/>
  <c r="N71" i="5"/>
  <c r="N64" i="5"/>
  <c r="Q64" i="5"/>
  <c r="N57" i="5"/>
  <c r="Q57" i="5"/>
  <c r="N33" i="5"/>
  <c r="N70" i="5"/>
  <c r="N36" i="5"/>
  <c r="N51" i="5"/>
  <c r="Q51" i="5"/>
  <c r="N54" i="5"/>
  <c r="N31" i="5"/>
  <c r="N37" i="5"/>
  <c r="N73" i="5"/>
  <c r="N40" i="5"/>
  <c r="C11" i="6"/>
  <c r="C12" i="6"/>
  <c r="N80" i="6" l="1"/>
  <c r="N79" i="6"/>
  <c r="C16" i="6"/>
  <c r="D18" i="6" s="1"/>
  <c r="C15" i="6"/>
  <c r="N76" i="6"/>
  <c r="N75" i="6"/>
  <c r="N50" i="6"/>
  <c r="N63" i="6"/>
  <c r="N54" i="6"/>
  <c r="N57" i="6"/>
  <c r="N59" i="6"/>
  <c r="N55" i="6"/>
  <c r="Q55" i="6" s="1"/>
  <c r="N67" i="6"/>
  <c r="N69" i="6"/>
  <c r="N77" i="6"/>
  <c r="N61" i="6"/>
  <c r="N51" i="6"/>
  <c r="N62" i="6"/>
  <c r="N70" i="6"/>
  <c r="N58" i="6"/>
  <c r="N72" i="6"/>
  <c r="N65" i="6"/>
  <c r="N73" i="6"/>
  <c r="N48" i="6"/>
  <c r="N71" i="6"/>
  <c r="N53" i="6"/>
  <c r="N74" i="6"/>
  <c r="N66" i="6"/>
  <c r="N49" i="6"/>
  <c r="N56" i="6"/>
  <c r="N52" i="6"/>
  <c r="N64" i="6"/>
  <c r="N60" i="6"/>
  <c r="N78" i="6"/>
  <c r="N68" i="6"/>
  <c r="F18" i="6" l="1"/>
  <c r="F19" i="6" s="1"/>
  <c r="C18" i="6"/>
</calcChain>
</file>

<file path=xl/sharedStrings.xml><?xml version="1.0" encoding="utf-8"?>
<sst xmlns="http://schemas.openxmlformats.org/spreadsheetml/2006/main" count="436" uniqueCount="133">
  <si>
    <t>JAVSO..47..105</t>
  </si>
  <si>
    <t>Date</t>
  </si>
  <si>
    <t>Epoch =</t>
  </si>
  <si>
    <t>error</t>
  </si>
  <si>
    <t>Fitted</t>
  </si>
  <si>
    <t>GCVS 4 Ephem.</t>
  </si>
  <si>
    <t>Gil A</t>
  </si>
  <si>
    <t>Gil B</t>
  </si>
  <si>
    <t>Gil C</t>
  </si>
  <si>
    <t>Gil D</t>
  </si>
  <si>
    <t>Gil E</t>
  </si>
  <si>
    <t>I</t>
  </si>
  <si>
    <t>IBVS 5060</t>
  </si>
  <si>
    <t>n'</t>
  </si>
  <si>
    <t>na</t>
  </si>
  <si>
    <t>New Ephemeris =</t>
  </si>
  <si>
    <t>New Period =</t>
  </si>
  <si>
    <t>O-C</t>
  </si>
  <si>
    <t>Period =</t>
  </si>
  <si>
    <t>RHN 2000 A</t>
  </si>
  <si>
    <t>RHN 2001 C</t>
  </si>
  <si>
    <t>RHN 2001 F</t>
  </si>
  <si>
    <t>RHN 2001 G</t>
  </si>
  <si>
    <t>Slope =</t>
  </si>
  <si>
    <t>Source</t>
  </si>
  <si>
    <t>Sum Diff² =</t>
  </si>
  <si>
    <t>ToM</t>
  </si>
  <si>
    <t>Typ</t>
  </si>
  <si>
    <t>--Working ---</t>
  </si>
  <si>
    <t>Y1</t>
  </si>
  <si>
    <t>Y2</t>
  </si>
  <si>
    <t>Y3</t>
  </si>
  <si>
    <t>Y4</t>
  </si>
  <si>
    <t>Nelson</t>
  </si>
  <si>
    <t>Lubke</t>
  </si>
  <si>
    <t>Krajci</t>
  </si>
  <si>
    <t>Misc</t>
  </si>
  <si>
    <t>New epoch =</t>
  </si>
  <si>
    <t>Linear</t>
  </si>
  <si>
    <t>Quadratic</t>
  </si>
  <si>
    <t>LS Intercept =</t>
  </si>
  <si>
    <t>LS Quadr term =</t>
  </si>
  <si>
    <t>IBVS 5228</t>
  </si>
  <si>
    <t>II</t>
  </si>
  <si>
    <t>n</t>
  </si>
  <si>
    <t>photo</t>
  </si>
  <si>
    <t>IBVS</t>
  </si>
  <si>
    <t>pg</t>
  </si>
  <si>
    <t>aka GSC 2084-0777</t>
  </si>
  <si>
    <t>V1065 Her</t>
  </si>
  <si>
    <t>IBVS 5543</t>
  </si>
  <si>
    <t>IBVS 5592</t>
  </si>
  <si>
    <t>IBVS 5677</t>
  </si>
  <si>
    <t>V1065 Her / GSC 2084-0777</t>
  </si>
  <si>
    <t>EW?</t>
  </si>
  <si>
    <t>Type:</t>
  </si>
  <si>
    <t># of data points:</t>
  </si>
  <si>
    <t>My time zone &gt;&gt;&gt;&gt;&gt;</t>
  </si>
  <si>
    <t>(PST=8, PDT=MDT=7, MDT=CST=6, etc.)</t>
  </si>
  <si>
    <t>LS Slope =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</si>
  <si>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</si>
  <si>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</si>
  <si>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</si>
  <si>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</si>
  <si>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</si>
  <si>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</si>
  <si>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5875</t>
  </si>
  <si>
    <t>IBVS 6010</t>
  </si>
  <si>
    <t>OEJV 0160</t>
  </si>
  <si>
    <t>Lin.Fit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</si>
  <si>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</si>
  <si>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</si>
  <si>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</si>
  <si>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</si>
  <si>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</si>
  <si>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</si>
  <si>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</si>
  <si>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</si>
  <si>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</si>
  <si>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</si>
  <si>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</si>
  <si>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2452442.481 </t>
  </si>
  <si>
    <t> 16.06.2002 23:32 </t>
  </si>
  <si>
    <t> -0.012 </t>
  </si>
  <si>
    <t>E </t>
  </si>
  <si>
    <t>?</t>
  </si>
  <si>
    <t> R. Diethelm </t>
  </si>
  <si>
    <t>IBVS 5543 </t>
  </si>
  <si>
    <t>2452866.1739 </t>
  </si>
  <si>
    <t> 14.08.2003 16:10 </t>
  </si>
  <si>
    <t> -0.0042 </t>
  </si>
  <si>
    <t> T. Krajci </t>
  </si>
  <si>
    <t>IBVS 5592 </t>
  </si>
  <si>
    <t>2453118.3969 </t>
  </si>
  <si>
    <t> 22.04.2004 21:31 </t>
  </si>
  <si>
    <t> -0.0030 </t>
  </si>
  <si>
    <t>2453639.5513 </t>
  </si>
  <si>
    <t> 26.09.2005 01:13 </t>
  </si>
  <si>
    <t> -0.0008 </t>
  </si>
  <si>
    <t> S. Dvorak </t>
  </si>
  <si>
    <t>IBVS 5677 </t>
  </si>
  <si>
    <t>2455380.43995 </t>
  </si>
  <si>
    <t> 02.07.2010 22:33 </t>
  </si>
  <si>
    <t> 0.00067 </t>
  </si>
  <si>
    <t>C </t>
  </si>
  <si>
    <t> J.Starzomski </t>
  </si>
  <si>
    <t>OEJV 0160 </t>
  </si>
  <si>
    <t>2455670.4537 </t>
  </si>
  <si>
    <t> 18.04.2011 22:53 </t>
  </si>
  <si>
    <t>-I</t>
  </si>
  <si>
    <t> F.Agerer </t>
  </si>
  <si>
    <t>BAVM 220 </t>
  </si>
  <si>
    <t>2455717.39832 </t>
  </si>
  <si>
    <t> 04.06.2011 21:33 </t>
  </si>
  <si>
    <t>8087</t>
  </si>
  <si>
    <t> 0.00031 </t>
  </si>
  <si>
    <t>2456119.40074 </t>
  </si>
  <si>
    <t> 10.07.2012 21:37 </t>
  </si>
  <si>
    <t>9097.5</t>
  </si>
  <si>
    <t> -0.00058 </t>
  </si>
  <si>
    <t>R</t>
  </si>
  <si>
    <t> K.Ho?kova </t>
  </si>
  <si>
    <t>2456746.5731 </t>
  </si>
  <si>
    <t> 30.03.2014 01:45 </t>
  </si>
  <si>
    <t>10674</t>
  </si>
  <si>
    <t> -0.0011 </t>
  </si>
  <si>
    <t>o</t>
  </si>
  <si>
    <t> W.Moschner &amp; P.Frank </t>
  </si>
  <si>
    <t>BAVM 239 </t>
  </si>
  <si>
    <t>OEJV 0179</t>
  </si>
  <si>
    <t>JAVSO..44…69</t>
  </si>
  <si>
    <t>JAVSO, 48, 256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</si>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</sst>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"/>
    <numFmt numFmtId="167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1" applyNumberFormat="0" applyAlignment="0" applyProtection="0"/>
    <xf numFmtId="0" fontId="24" fillId="22" borderId="2" applyNumberFormat="0" applyAlignment="0" applyProtection="0"/>
    <xf numFmtId="3" fontId="34" fillId="2" borderId="0"/>
    <xf numFmtId="164" fontId="34" fillId="2" borderId="0"/>
    <xf numFmtId="0" fontId="34" fillId="2" borderId="0"/>
    <xf numFmtId="0" fontId="25" fillId="0" borderId="0" applyNumberFormat="0" applyFill="0" applyBorder="0" applyAlignment="0" applyProtection="0"/>
    <xf numFmtId="2" fontId="34" fillId="2" borderId="0"/>
    <xf numFmtId="0" fontId="26" fillId="5" borderId="0" applyNumberFormat="0" applyBorder="0" applyAlignment="0" applyProtection="0"/>
    <xf numFmtId="0" fontId="1" fillId="2" borderId="0"/>
    <xf numFmtId="0" fontId="2" fillId="2" borderId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4" applyNumberFormat="0" applyFill="0" applyAlignment="0" applyProtection="0"/>
    <xf numFmtId="0" fontId="30" fillId="23" borderId="0" applyNumberFormat="0" applyBorder="0" applyAlignment="0" applyProtection="0"/>
    <xf numFmtId="0" fontId="8" fillId="0" borderId="0"/>
    <xf numFmtId="0" fontId="8" fillId="24" borderId="5" applyNumberFormat="0" applyFont="0" applyAlignment="0" applyProtection="0"/>
    <xf numFmtId="0" fontId="31" fillId="21" borderId="6" applyNumberFormat="0" applyAlignment="0" applyProtection="0"/>
    <xf numFmtId="0" fontId="32" fillId="0" borderId="0" applyNumberFormat="0" applyFill="0" applyBorder="0" applyAlignment="0" applyProtection="0"/>
    <xf numFmtId="0" fontId="34" fillId="2" borderId="7"/>
    <xf numFmtId="0" fontId="33" fillId="0" borderId="0" applyNumberFormat="0" applyFill="0" applyBorder="0" applyAlignment="0" applyProtection="0"/>
  </cellStyleXfs>
  <cellXfs count="112">
    <xf numFmtId="0" fontId="0" fillId="2" borderId="0" xfId="0" applyFill="1"/>
    <xf numFmtId="0" fontId="0" fillId="2" borderId="8" xfId="0" applyFill="1" applyBorder="1"/>
    <xf numFmtId="0" fontId="3" fillId="2" borderId="5" xfId="0" applyFont="1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5" xfId="0" applyFill="1" applyBorder="1"/>
    <xf numFmtId="0" fontId="4" fillId="2" borderId="5" xfId="0" applyFont="1" applyFill="1" applyBorder="1"/>
    <xf numFmtId="14" fontId="0" fillId="2" borderId="5" xfId="0" applyNumberFormat="1" applyFill="1" applyBorder="1"/>
    <xf numFmtId="166" fontId="0" fillId="2" borderId="5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5" fillId="2" borderId="5" xfId="0" applyFont="1" applyFill="1" applyBorder="1"/>
    <xf numFmtId="0" fontId="0" fillId="0" borderId="0" xfId="0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10" xfId="0" applyBorder="1"/>
    <xf numFmtId="0" fontId="5" fillId="2" borderId="9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67" fontId="0" fillId="0" borderId="5" xfId="0" applyNumberFormat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67" fontId="0" fillId="0" borderId="10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165" fontId="0" fillId="2" borderId="5" xfId="0" applyNumberFormat="1" applyFill="1" applyBorder="1" applyAlignment="1">
      <alignment horizontal="left"/>
    </xf>
    <xf numFmtId="167" fontId="0" fillId="2" borderId="5" xfId="0" applyNumberFormat="1" applyFill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/>
    <xf numFmtId="0" fontId="10" fillId="2" borderId="5" xfId="0" applyFont="1" applyFill="1" applyBorder="1"/>
    <xf numFmtId="0" fontId="0" fillId="0" borderId="10" xfId="0" applyBorder="1" applyAlignment="1">
      <alignment horizontal="center"/>
    </xf>
    <xf numFmtId="0" fontId="4" fillId="0" borderId="16" xfId="0" applyFont="1" applyBorder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left" vertical="top"/>
    </xf>
    <xf numFmtId="0" fontId="4" fillId="0" borderId="0" xfId="0" applyFont="1"/>
    <xf numFmtId="0" fontId="11" fillId="0" borderId="0" xfId="0" applyFont="1"/>
    <xf numFmtId="0" fontId="5" fillId="0" borderId="0" xfId="0" applyFont="1"/>
    <xf numFmtId="22" fontId="6" fillId="0" borderId="0" xfId="0" applyNumberFormat="1" applyFont="1"/>
    <xf numFmtId="0" fontId="0" fillId="0" borderId="17" xfId="0" applyBorder="1"/>
    <xf numFmtId="0" fontId="0" fillId="0" borderId="18" xfId="0" applyBorder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7" fontId="9" fillId="0" borderId="5" xfId="0" applyNumberFormat="1" applyFont="1" applyBorder="1" applyAlignment="1">
      <alignment horizontal="left"/>
    </xf>
    <xf numFmtId="0" fontId="9" fillId="25" borderId="5" xfId="0" applyFont="1" applyFill="1" applyBorder="1"/>
    <xf numFmtId="0" fontId="9" fillId="25" borderId="5" xfId="0" applyFont="1" applyFill="1" applyBorder="1" applyAlignment="1">
      <alignment horizontal="center"/>
    </xf>
    <xf numFmtId="0" fontId="9" fillId="25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165" fontId="9" fillId="2" borderId="5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7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8" fillId="25" borderId="25" xfId="0" applyFont="1" applyFill="1" applyBorder="1" applyAlignment="1">
      <alignment horizontal="left" vertical="top" wrapText="1" indent="1"/>
    </xf>
    <xf numFmtId="0" fontId="18" fillId="25" borderId="25" xfId="0" applyFont="1" applyFill="1" applyBorder="1" applyAlignment="1">
      <alignment horizontal="center" vertical="top" wrapText="1"/>
    </xf>
    <xf numFmtId="0" fontId="18" fillId="25" borderId="25" xfId="0" applyFont="1" applyFill="1" applyBorder="1" applyAlignment="1">
      <alignment horizontal="right" vertical="top" wrapText="1"/>
    </xf>
    <xf numFmtId="0" fontId="17" fillId="25" borderId="25" xfId="38" applyFill="1" applyBorder="1" applyAlignment="1" applyProtection="1">
      <alignment horizontal="right"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V1065 Her -- O-C Diagr.</a:t>
            </a:r>
          </a:p>
        </c:rich>
      </c:tx>
      <c:layout>
        <c:manualLayout>
          <c:xMode val="edge"/>
          <c:yMode val="edge"/>
          <c:x val="0.3426573426573426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1888111888112"/>
          <c:y val="0.15151559989228189"/>
          <c:w val="0.80069930069930073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Active!$H$21:$H$880</c:f>
              <c:numCache>
                <c:formatCode>General</c:formatCode>
                <c:ptCount val="860"/>
                <c:pt idx="0">
                  <c:v>-1.1240918105613673E-2</c:v>
                </c:pt>
                <c:pt idx="1">
                  <c:v>-2.6248996447975514E-2</c:v>
                </c:pt>
                <c:pt idx="2">
                  <c:v>-2.6769288284413051E-2</c:v>
                </c:pt>
                <c:pt idx="3">
                  <c:v>5.7224866079195635E-2</c:v>
                </c:pt>
                <c:pt idx="4">
                  <c:v>3.2754166335507762E-2</c:v>
                </c:pt>
                <c:pt idx="5">
                  <c:v>5.3618512829416431E-3</c:v>
                </c:pt>
                <c:pt idx="6">
                  <c:v>5.7799513742793351E-3</c:v>
                </c:pt>
                <c:pt idx="7">
                  <c:v>-3.0897789045411628E-2</c:v>
                </c:pt>
                <c:pt idx="8">
                  <c:v>2.4199568237236235E-2</c:v>
                </c:pt>
                <c:pt idx="9">
                  <c:v>-1.4603978990635369E-2</c:v>
                </c:pt>
                <c:pt idx="10">
                  <c:v>-2.5142055455944501E-3</c:v>
                </c:pt>
                <c:pt idx="11">
                  <c:v>2.17172694101464E-2</c:v>
                </c:pt>
                <c:pt idx="12">
                  <c:v>-6.1490446969401091E-3</c:v>
                </c:pt>
                <c:pt idx="13">
                  <c:v>-1.5631133188435342E-2</c:v>
                </c:pt>
                <c:pt idx="14">
                  <c:v>7.6013529396732338E-3</c:v>
                </c:pt>
                <c:pt idx="15">
                  <c:v>1.4217127332813106E-2</c:v>
                </c:pt>
                <c:pt idx="16">
                  <c:v>3.2892789677134715E-3</c:v>
                </c:pt>
                <c:pt idx="17">
                  <c:v>-1.7926954504218884E-2</c:v>
                </c:pt>
                <c:pt idx="18">
                  <c:v>1.2296504835831001E-2</c:v>
                </c:pt>
                <c:pt idx="19">
                  <c:v>5.5528160009998828E-4</c:v>
                </c:pt>
                <c:pt idx="20">
                  <c:v>-4.695331932452973E-3</c:v>
                </c:pt>
                <c:pt idx="21">
                  <c:v>1.3090456959616859E-2</c:v>
                </c:pt>
                <c:pt idx="22">
                  <c:v>1.7037012126820628E-2</c:v>
                </c:pt>
                <c:pt idx="23">
                  <c:v>-6.0244483247515745E-3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BB-43D9-92BE-87DAC232D92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Active!$I$21:$I$880</c:f>
              <c:numCache>
                <c:formatCode>General</c:formatCode>
                <c:ptCount val="860"/>
                <c:pt idx="24">
                  <c:v>2.8133535306551494E-3</c:v>
                </c:pt>
                <c:pt idx="25">
                  <c:v>2.8133535306551494E-3</c:v>
                </c:pt>
                <c:pt idx="26">
                  <c:v>2.8133535306551494E-3</c:v>
                </c:pt>
                <c:pt idx="27">
                  <c:v>-2.1571938705164939E-3</c:v>
                </c:pt>
                <c:pt idx="28">
                  <c:v>-2.1571938705164939E-3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BB-43D9-92BE-87DAC232D92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Active!$J$21:$J$880</c:f>
              <c:numCache>
                <c:formatCode>General</c:formatCode>
                <c:ptCount val="860"/>
                <c:pt idx="49">
                  <c:v>-1.3483306611306034E-2</c:v>
                </c:pt>
                <c:pt idx="52">
                  <c:v>-2.0290871245379094E-2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BB-43D9-92BE-87DAC232D92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Active!$K$21:$K$880</c:f>
              <c:numCache>
                <c:formatCode>General</c:formatCode>
                <c:ptCount val="860"/>
                <c:pt idx="29">
                  <c:v>-2.8000000020256266E-4</c:v>
                </c:pt>
                <c:pt idx="30">
                  <c:v>-2.9406903922790661E-4</c:v>
                </c:pt>
                <c:pt idx="31">
                  <c:v>-6.4919790020212531E-5</c:v>
                </c:pt>
                <c:pt idx="32">
                  <c:v>1.6372386744478717E-4</c:v>
                </c:pt>
                <c:pt idx="33">
                  <c:v>4.5016042713541538E-4</c:v>
                </c:pt>
                <c:pt idx="34">
                  <c:v>-6.0224891058169305E-4</c:v>
                </c:pt>
                <c:pt idx="35">
                  <c:v>3.9306169492192566E-4</c:v>
                </c:pt>
                <c:pt idx="36">
                  <c:v>-5.3406519145937636E-4</c:v>
                </c:pt>
                <c:pt idx="37">
                  <c:v>3.672493330668658E-4</c:v>
                </c:pt>
                <c:pt idx="38">
                  <c:v>-1.7495775682618842E-4</c:v>
                </c:pt>
                <c:pt idx="39">
                  <c:v>-4.7445217205677181E-4</c:v>
                </c:pt>
                <c:pt idx="40">
                  <c:v>-2.4449398915749043E-4</c:v>
                </c:pt>
                <c:pt idx="41">
                  <c:v>1.5321267710532993E-5</c:v>
                </c:pt>
                <c:pt idx="42">
                  <c:v>3.0175782740116119E-4</c:v>
                </c:pt>
                <c:pt idx="43">
                  <c:v>-5.3891552233835682E-3</c:v>
                </c:pt>
                <c:pt idx="44">
                  <c:v>1.1304206418571994E-4</c:v>
                </c:pt>
                <c:pt idx="45">
                  <c:v>-1.8292687309440225E-4</c:v>
                </c:pt>
                <c:pt idx="46">
                  <c:v>-1.1736513406503946E-3</c:v>
                </c:pt>
                <c:pt idx="47">
                  <c:v>-5.034950518165715E-3</c:v>
                </c:pt>
                <c:pt idx="48">
                  <c:v>-1.0225796577287838E-2</c:v>
                </c:pt>
                <c:pt idx="50">
                  <c:v>-1.2631326062546577E-2</c:v>
                </c:pt>
                <c:pt idx="51">
                  <c:v>-1.5953560476191342E-2</c:v>
                </c:pt>
                <c:pt idx="53">
                  <c:v>-2.3863569425884634E-2</c:v>
                </c:pt>
                <c:pt idx="54">
                  <c:v>-2.4485818343237042E-2</c:v>
                </c:pt>
                <c:pt idx="55">
                  <c:v>-2.5187258317600936E-2</c:v>
                </c:pt>
                <c:pt idx="56">
                  <c:v>-2.840133715653792E-2</c:v>
                </c:pt>
                <c:pt idx="57">
                  <c:v>-3.38928006021888E-2</c:v>
                </c:pt>
                <c:pt idx="58">
                  <c:v>-3.6666509957285598E-2</c:v>
                </c:pt>
                <c:pt idx="59">
                  <c:v>-3.9817164353735279E-2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BB-43D9-92BE-87DAC232D92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Active!$L$21:$L$880</c:f>
              <c:numCache>
                <c:formatCode>General</c:formatCode>
                <c:ptCount val="8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BB-43D9-92BE-87DAC232D9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Active!$M$21:$M$880</c:f>
              <c:numCache>
                <c:formatCode>General</c:formatCode>
                <c:ptCount val="8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BB-43D9-92BE-87DAC232D9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Active!$N$21:$N$880</c:f>
              <c:numCache>
                <c:formatCode>General</c:formatCode>
                <c:ptCount val="860"/>
                <c:pt idx="27">
                  <c:v>2.0542116599545576E-2</c:v>
                </c:pt>
                <c:pt idx="28">
                  <c:v>2.0542116599545576E-2</c:v>
                </c:pt>
                <c:pt idx="29">
                  <c:v>1.6912580990821446E-2</c:v>
                </c:pt>
                <c:pt idx="30">
                  <c:v>1.6889676895688564E-2</c:v>
                </c:pt>
                <c:pt idx="31">
                  <c:v>1.6828599308667543E-2</c:v>
                </c:pt>
                <c:pt idx="32">
                  <c:v>1.6820964610289917E-2</c:v>
                </c:pt>
                <c:pt idx="33">
                  <c:v>1.6744617626513639E-2</c:v>
                </c:pt>
                <c:pt idx="34">
                  <c:v>1.669728249657235E-2</c:v>
                </c:pt>
                <c:pt idx="35">
                  <c:v>1.5229893468392337E-2</c:v>
                </c:pt>
                <c:pt idx="36">
                  <c:v>1.5077199500839786E-2</c:v>
                </c:pt>
                <c:pt idx="37">
                  <c:v>1.4938247990366964E-2</c:v>
                </c:pt>
                <c:pt idx="38">
                  <c:v>1.4869535704968316E-2</c:v>
                </c:pt>
                <c:pt idx="39">
                  <c:v>1.4816092816324924E-2</c:v>
                </c:pt>
                <c:pt idx="40">
                  <c:v>1.4669506607474476E-2</c:v>
                </c:pt>
                <c:pt idx="41">
                  <c:v>1.4387022767502257E-2</c:v>
                </c:pt>
                <c:pt idx="42">
                  <c:v>1.4310675783725982E-2</c:v>
                </c:pt>
                <c:pt idx="43">
                  <c:v>1.184008738872571E-2</c:v>
                </c:pt>
                <c:pt idx="44">
                  <c:v>8.5877058798563798E-3</c:v>
                </c:pt>
                <c:pt idx="45">
                  <c:v>6.6515463712900364E-3</c:v>
                </c:pt>
                <c:pt idx="46">
                  <c:v>2.6509644214132086E-3</c:v>
                </c:pt>
                <c:pt idx="47">
                  <c:v>-4.45999364750908E-3</c:v>
                </c:pt>
                <c:pt idx="48">
                  <c:v>-1.0712811618786032E-2</c:v>
                </c:pt>
                <c:pt idx="49">
                  <c:v>-1.293908966570222E-2</c:v>
                </c:pt>
                <c:pt idx="50">
                  <c:v>-1.329944742912624E-2</c:v>
                </c:pt>
                <c:pt idx="51">
                  <c:v>-1.6385392513363291E-2</c:v>
                </c:pt>
                <c:pt idx="52">
                  <c:v>-2.1199833310295218E-2</c:v>
                </c:pt>
                <c:pt idx="53">
                  <c:v>-2.4085749297038422E-2</c:v>
                </c:pt>
                <c:pt idx="54">
                  <c:v>-2.4301047791287517E-2</c:v>
                </c:pt>
                <c:pt idx="55">
                  <c:v>-2.4601854907366046E-2</c:v>
                </c:pt>
                <c:pt idx="56">
                  <c:v>-2.7945852796766906E-2</c:v>
                </c:pt>
                <c:pt idx="57">
                  <c:v>-3.307637010653261E-2</c:v>
                </c:pt>
                <c:pt idx="58">
                  <c:v>-3.5855400315989036E-2</c:v>
                </c:pt>
                <c:pt idx="59">
                  <c:v>-4.107142624758417E-2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BB-43D9-92BE-87DAC232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5464"/>
        <c:axId val="1"/>
      </c:scatterChart>
      <c:valAx>
        <c:axId val="837905464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2027972027972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54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62237762237763"/>
          <c:y val="0.92121498449057504"/>
          <c:w val="0.66608391608391604"/>
          <c:h val="6.0606378748111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V1065 Her -- O-C Diagr.</a:t>
            </a:r>
          </a:p>
        </c:rich>
      </c:tx>
      <c:layout>
        <c:manualLayout>
          <c:xMode val="edge"/>
          <c:yMode val="edge"/>
          <c:x val="0.3438050871913261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9027543199755"/>
          <c:y val="0.15105762464835584"/>
          <c:w val="0.79755807829897185"/>
          <c:h val="0.62839971853716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Active!$H$21:$H$880</c:f>
              <c:numCache>
                <c:formatCode>General</c:formatCode>
                <c:ptCount val="860"/>
                <c:pt idx="0">
                  <c:v>-1.1240918105613673E-2</c:v>
                </c:pt>
                <c:pt idx="1">
                  <c:v>-2.6248996447975514E-2</c:v>
                </c:pt>
                <c:pt idx="2">
                  <c:v>-2.6769288284413051E-2</c:v>
                </c:pt>
                <c:pt idx="3">
                  <c:v>5.7224866079195635E-2</c:v>
                </c:pt>
                <c:pt idx="4">
                  <c:v>3.2754166335507762E-2</c:v>
                </c:pt>
                <c:pt idx="5">
                  <c:v>5.3618512829416431E-3</c:v>
                </c:pt>
                <c:pt idx="6">
                  <c:v>5.7799513742793351E-3</c:v>
                </c:pt>
                <c:pt idx="7">
                  <c:v>-3.0897789045411628E-2</c:v>
                </c:pt>
                <c:pt idx="8">
                  <c:v>2.4199568237236235E-2</c:v>
                </c:pt>
                <c:pt idx="9">
                  <c:v>-1.4603978990635369E-2</c:v>
                </c:pt>
                <c:pt idx="10">
                  <c:v>-2.5142055455944501E-3</c:v>
                </c:pt>
                <c:pt idx="11">
                  <c:v>2.17172694101464E-2</c:v>
                </c:pt>
                <c:pt idx="12">
                  <c:v>-6.1490446969401091E-3</c:v>
                </c:pt>
                <c:pt idx="13">
                  <c:v>-1.5631133188435342E-2</c:v>
                </c:pt>
                <c:pt idx="14">
                  <c:v>7.6013529396732338E-3</c:v>
                </c:pt>
                <c:pt idx="15">
                  <c:v>1.4217127332813106E-2</c:v>
                </c:pt>
                <c:pt idx="16">
                  <c:v>3.2892789677134715E-3</c:v>
                </c:pt>
                <c:pt idx="17">
                  <c:v>-1.7926954504218884E-2</c:v>
                </c:pt>
                <c:pt idx="18">
                  <c:v>1.2296504835831001E-2</c:v>
                </c:pt>
                <c:pt idx="19">
                  <c:v>5.5528160009998828E-4</c:v>
                </c:pt>
                <c:pt idx="20">
                  <c:v>-4.695331932452973E-3</c:v>
                </c:pt>
                <c:pt idx="21">
                  <c:v>1.3090456959616859E-2</c:v>
                </c:pt>
                <c:pt idx="22">
                  <c:v>1.7037012126820628E-2</c:v>
                </c:pt>
                <c:pt idx="23">
                  <c:v>-6.0244483247515745E-3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C5-4D7C-AC5E-54F1A52C7F9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Active!$I$21:$I$880</c:f>
              <c:numCache>
                <c:formatCode>General</c:formatCode>
                <c:ptCount val="860"/>
                <c:pt idx="24">
                  <c:v>2.8133535306551494E-3</c:v>
                </c:pt>
                <c:pt idx="25">
                  <c:v>2.8133535306551494E-3</c:v>
                </c:pt>
                <c:pt idx="26">
                  <c:v>2.8133535306551494E-3</c:v>
                </c:pt>
                <c:pt idx="27">
                  <c:v>-2.1571938705164939E-3</c:v>
                </c:pt>
                <c:pt idx="28">
                  <c:v>-2.1571938705164939E-3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C5-4D7C-AC5E-54F1A52C7F9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Active!$J$21:$J$880</c:f>
              <c:numCache>
                <c:formatCode>General</c:formatCode>
                <c:ptCount val="860"/>
                <c:pt idx="49">
                  <c:v>-1.3483306611306034E-2</c:v>
                </c:pt>
                <c:pt idx="52">
                  <c:v>-2.0290871245379094E-2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C5-4D7C-AC5E-54F1A52C7F9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Active!$K$21:$K$880</c:f>
              <c:numCache>
                <c:formatCode>General</c:formatCode>
                <c:ptCount val="860"/>
                <c:pt idx="29">
                  <c:v>-2.8000000020256266E-4</c:v>
                </c:pt>
                <c:pt idx="30">
                  <c:v>-2.9406903922790661E-4</c:v>
                </c:pt>
                <c:pt idx="31">
                  <c:v>-6.4919790020212531E-5</c:v>
                </c:pt>
                <c:pt idx="32">
                  <c:v>1.6372386744478717E-4</c:v>
                </c:pt>
                <c:pt idx="33">
                  <c:v>4.5016042713541538E-4</c:v>
                </c:pt>
                <c:pt idx="34">
                  <c:v>-6.0224891058169305E-4</c:v>
                </c:pt>
                <c:pt idx="35">
                  <c:v>3.9306169492192566E-4</c:v>
                </c:pt>
                <c:pt idx="36">
                  <c:v>-5.3406519145937636E-4</c:v>
                </c:pt>
                <c:pt idx="37">
                  <c:v>3.672493330668658E-4</c:v>
                </c:pt>
                <c:pt idx="38">
                  <c:v>-1.7495775682618842E-4</c:v>
                </c:pt>
                <c:pt idx="39">
                  <c:v>-4.7445217205677181E-4</c:v>
                </c:pt>
                <c:pt idx="40">
                  <c:v>-2.4449398915749043E-4</c:v>
                </c:pt>
                <c:pt idx="41">
                  <c:v>1.5321267710532993E-5</c:v>
                </c:pt>
                <c:pt idx="42">
                  <c:v>3.0175782740116119E-4</c:v>
                </c:pt>
                <c:pt idx="43">
                  <c:v>-5.3891552233835682E-3</c:v>
                </c:pt>
                <c:pt idx="44">
                  <c:v>1.1304206418571994E-4</c:v>
                </c:pt>
                <c:pt idx="45">
                  <c:v>-1.8292687309440225E-4</c:v>
                </c:pt>
                <c:pt idx="46">
                  <c:v>-1.1736513406503946E-3</c:v>
                </c:pt>
                <c:pt idx="47">
                  <c:v>-5.034950518165715E-3</c:v>
                </c:pt>
                <c:pt idx="48">
                  <c:v>-1.0225796577287838E-2</c:v>
                </c:pt>
                <c:pt idx="50">
                  <c:v>-1.2631326062546577E-2</c:v>
                </c:pt>
                <c:pt idx="51">
                  <c:v>-1.5953560476191342E-2</c:v>
                </c:pt>
                <c:pt idx="53">
                  <c:v>-2.3863569425884634E-2</c:v>
                </c:pt>
                <c:pt idx="54">
                  <c:v>-2.4485818343237042E-2</c:v>
                </c:pt>
                <c:pt idx="55">
                  <c:v>-2.5187258317600936E-2</c:v>
                </c:pt>
                <c:pt idx="56">
                  <c:v>-2.840133715653792E-2</c:v>
                </c:pt>
                <c:pt idx="57">
                  <c:v>-3.38928006021888E-2</c:v>
                </c:pt>
                <c:pt idx="58">
                  <c:v>-3.6666509957285598E-2</c:v>
                </c:pt>
                <c:pt idx="59">
                  <c:v>-3.9817164353735279E-2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C5-4D7C-AC5E-54F1A52C7F9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Active!$L$21:$L$880</c:f>
              <c:numCache>
                <c:formatCode>General</c:formatCode>
                <c:ptCount val="8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C5-4D7C-AC5E-54F1A52C7F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Active!$M$21:$M$880</c:f>
              <c:numCache>
                <c:formatCode>General</c:formatCode>
                <c:ptCount val="8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C5-4D7C-AC5E-54F1A52C7F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Active!$F$21:$F$880</c:f>
              <c:numCache>
                <c:formatCode>General</c:formatCode>
                <c:ptCount val="860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-1219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7.5</c:v>
                </c:pt>
                <c:pt idx="31">
                  <c:v>27.5</c:v>
                </c:pt>
                <c:pt idx="32">
                  <c:v>30</c:v>
                </c:pt>
                <c:pt idx="33">
                  <c:v>55</c:v>
                </c:pt>
                <c:pt idx="34">
                  <c:v>70.5</c:v>
                </c:pt>
                <c:pt idx="35">
                  <c:v>551</c:v>
                </c:pt>
                <c:pt idx="36">
                  <c:v>601</c:v>
                </c:pt>
                <c:pt idx="37">
                  <c:v>646.5</c:v>
                </c:pt>
                <c:pt idx="38">
                  <c:v>669</c:v>
                </c:pt>
                <c:pt idx="39">
                  <c:v>686.5</c:v>
                </c:pt>
                <c:pt idx="40">
                  <c:v>734.5</c:v>
                </c:pt>
                <c:pt idx="41">
                  <c:v>827</c:v>
                </c:pt>
                <c:pt idx="42">
                  <c:v>852</c:v>
                </c:pt>
                <c:pt idx="43">
                  <c:v>1661</c:v>
                </c:pt>
                <c:pt idx="44">
                  <c:v>2726</c:v>
                </c:pt>
                <c:pt idx="45">
                  <c:v>3360</c:v>
                </c:pt>
                <c:pt idx="46">
                  <c:v>4670</c:v>
                </c:pt>
                <c:pt idx="47">
                  <c:v>6998.5</c:v>
                </c:pt>
                <c:pt idx="48">
                  <c:v>9046</c:v>
                </c:pt>
                <c:pt idx="49">
                  <c:v>9775</c:v>
                </c:pt>
                <c:pt idx="50">
                  <c:v>9893</c:v>
                </c:pt>
                <c:pt idx="51">
                  <c:v>10903.5</c:v>
                </c:pt>
                <c:pt idx="52">
                  <c:v>12480</c:v>
                </c:pt>
                <c:pt idx="53">
                  <c:v>13425</c:v>
                </c:pt>
                <c:pt idx="54">
                  <c:v>13495.5</c:v>
                </c:pt>
                <c:pt idx="55">
                  <c:v>13594</c:v>
                </c:pt>
                <c:pt idx="56">
                  <c:v>14689</c:v>
                </c:pt>
                <c:pt idx="57">
                  <c:v>16369</c:v>
                </c:pt>
                <c:pt idx="58">
                  <c:v>17279</c:v>
                </c:pt>
                <c:pt idx="59">
                  <c:v>18987</c:v>
                </c:pt>
              </c:numCache>
            </c:numRef>
          </c:xVal>
          <c:yVal>
            <c:numRef>
              <c:f>Active!$N$21:$N$880</c:f>
              <c:numCache>
                <c:formatCode>General</c:formatCode>
                <c:ptCount val="860"/>
                <c:pt idx="27">
                  <c:v>2.0542116599545576E-2</c:v>
                </c:pt>
                <c:pt idx="28">
                  <c:v>2.0542116599545576E-2</c:v>
                </c:pt>
                <c:pt idx="29">
                  <c:v>1.6912580990821446E-2</c:v>
                </c:pt>
                <c:pt idx="30">
                  <c:v>1.6889676895688564E-2</c:v>
                </c:pt>
                <c:pt idx="31">
                  <c:v>1.6828599308667543E-2</c:v>
                </c:pt>
                <c:pt idx="32">
                  <c:v>1.6820964610289917E-2</c:v>
                </c:pt>
                <c:pt idx="33">
                  <c:v>1.6744617626513639E-2</c:v>
                </c:pt>
                <c:pt idx="34">
                  <c:v>1.669728249657235E-2</c:v>
                </c:pt>
                <c:pt idx="35">
                  <c:v>1.5229893468392337E-2</c:v>
                </c:pt>
                <c:pt idx="36">
                  <c:v>1.5077199500839786E-2</c:v>
                </c:pt>
                <c:pt idx="37">
                  <c:v>1.4938247990366964E-2</c:v>
                </c:pt>
                <c:pt idx="38">
                  <c:v>1.4869535704968316E-2</c:v>
                </c:pt>
                <c:pt idx="39">
                  <c:v>1.4816092816324924E-2</c:v>
                </c:pt>
                <c:pt idx="40">
                  <c:v>1.4669506607474476E-2</c:v>
                </c:pt>
                <c:pt idx="41">
                  <c:v>1.4387022767502257E-2</c:v>
                </c:pt>
                <c:pt idx="42">
                  <c:v>1.4310675783725982E-2</c:v>
                </c:pt>
                <c:pt idx="43">
                  <c:v>1.184008738872571E-2</c:v>
                </c:pt>
                <c:pt idx="44">
                  <c:v>8.5877058798563798E-3</c:v>
                </c:pt>
                <c:pt idx="45">
                  <c:v>6.6515463712900364E-3</c:v>
                </c:pt>
                <c:pt idx="46">
                  <c:v>2.6509644214132086E-3</c:v>
                </c:pt>
                <c:pt idx="47">
                  <c:v>-4.45999364750908E-3</c:v>
                </c:pt>
                <c:pt idx="48">
                  <c:v>-1.0712811618786032E-2</c:v>
                </c:pt>
                <c:pt idx="49">
                  <c:v>-1.293908966570222E-2</c:v>
                </c:pt>
                <c:pt idx="50">
                  <c:v>-1.329944742912624E-2</c:v>
                </c:pt>
                <c:pt idx="51">
                  <c:v>-1.6385392513363291E-2</c:v>
                </c:pt>
                <c:pt idx="52">
                  <c:v>-2.1199833310295218E-2</c:v>
                </c:pt>
                <c:pt idx="53">
                  <c:v>-2.4085749297038422E-2</c:v>
                </c:pt>
                <c:pt idx="54">
                  <c:v>-2.4301047791287517E-2</c:v>
                </c:pt>
                <c:pt idx="55">
                  <c:v>-2.4601854907366046E-2</c:v>
                </c:pt>
                <c:pt idx="56">
                  <c:v>-2.7945852796766906E-2</c:v>
                </c:pt>
                <c:pt idx="57">
                  <c:v>-3.307637010653261E-2</c:v>
                </c:pt>
                <c:pt idx="58">
                  <c:v>-3.5855400315989036E-2</c:v>
                </c:pt>
                <c:pt idx="59">
                  <c:v>-4.107142624758417E-2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C5-4D7C-AC5E-54F1A52C7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208"/>
        <c:axId val="1"/>
      </c:scatterChart>
      <c:valAx>
        <c:axId val="837880208"/>
        <c:scaling>
          <c:orientation val="minMax"/>
          <c:min val="-7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38311506873162"/>
              <c:y val="0.86102845905591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668411867364748E-2"/>
              <c:y val="0.3595172506759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65463348495051"/>
          <c:y val="0.92145141978098655"/>
          <c:w val="0.66492256530760874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V1065 Her -- O-C Diagr.</a:t>
            </a:r>
          </a:p>
        </c:rich>
      </c:tx>
      <c:layout>
        <c:manualLayout>
          <c:xMode val="edge"/>
          <c:yMode val="edge"/>
          <c:x val="0.3426573426573426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1888111888112"/>
          <c:y val="0.1519756838905775"/>
          <c:w val="0.79720279720279719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(old)'!$F$21:$F$101</c:f>
              <c:numCache>
                <c:formatCode>General</c:formatCode>
                <c:ptCount val="81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-1188.5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0</c:v>
                </c:pt>
                <c:pt idx="31">
                  <c:v>7.5</c:v>
                </c:pt>
                <c:pt idx="32">
                  <c:v>7.5</c:v>
                </c:pt>
                <c:pt idx="33">
                  <c:v>27.5</c:v>
                </c:pt>
                <c:pt idx="34">
                  <c:v>27.5</c:v>
                </c:pt>
                <c:pt idx="35">
                  <c:v>30</c:v>
                </c:pt>
                <c:pt idx="36">
                  <c:v>30</c:v>
                </c:pt>
                <c:pt idx="37">
                  <c:v>55</c:v>
                </c:pt>
                <c:pt idx="38">
                  <c:v>55</c:v>
                </c:pt>
                <c:pt idx="39">
                  <c:v>70.5</c:v>
                </c:pt>
                <c:pt idx="40">
                  <c:v>70.5</c:v>
                </c:pt>
                <c:pt idx="41">
                  <c:v>551</c:v>
                </c:pt>
                <c:pt idx="42">
                  <c:v>551</c:v>
                </c:pt>
                <c:pt idx="43">
                  <c:v>601</c:v>
                </c:pt>
                <c:pt idx="44">
                  <c:v>601</c:v>
                </c:pt>
                <c:pt idx="45">
                  <c:v>646.5</c:v>
                </c:pt>
                <c:pt idx="46">
                  <c:v>646.5</c:v>
                </c:pt>
                <c:pt idx="47">
                  <c:v>669</c:v>
                </c:pt>
                <c:pt idx="48">
                  <c:v>686.5</c:v>
                </c:pt>
                <c:pt idx="49">
                  <c:v>734.5</c:v>
                </c:pt>
                <c:pt idx="50">
                  <c:v>827</c:v>
                </c:pt>
                <c:pt idx="51">
                  <c:v>852</c:v>
                </c:pt>
                <c:pt idx="52">
                  <c:v>1661</c:v>
                </c:pt>
                <c:pt idx="53">
                  <c:v>2726</c:v>
                </c:pt>
                <c:pt idx="54">
                  <c:v>3360</c:v>
                </c:pt>
                <c:pt idx="55">
                  <c:v>4670</c:v>
                </c:pt>
              </c:numCache>
            </c:numRef>
          </c:xVal>
          <c:yVal>
            <c:numRef>
              <c:f>'A (old)'!$H$21:$H$101</c:f>
              <c:numCache>
                <c:formatCode>General</c:formatCode>
                <c:ptCount val="81"/>
                <c:pt idx="0">
                  <c:v>0.31616640932043083</c:v>
                </c:pt>
                <c:pt idx="1">
                  <c:v>0.26839787193239317</c:v>
                </c:pt>
                <c:pt idx="2">
                  <c:v>0.25914869066036772</c:v>
                </c:pt>
                <c:pt idx="3">
                  <c:v>0.32950950330632622</c:v>
                </c:pt>
                <c:pt idx="4">
                  <c:v>0.15128706011455506</c:v>
                </c:pt>
                <c:pt idx="5">
                  <c:v>0.12258294586354168</c:v>
                </c:pt>
                <c:pt idx="6">
                  <c:v>0.11991141362523194</c:v>
                </c:pt>
                <c:pt idx="7">
                  <c:v>8.1872558243048843E-2</c:v>
                </c:pt>
                <c:pt idx="8">
                  <c:v>0.13498249041731469</c:v>
                </c:pt>
                <c:pt idx="9">
                  <c:v>7.7276212563447189E-2</c:v>
                </c:pt>
                <c:pt idx="10">
                  <c:v>8.867309958441183E-2</c:v>
                </c:pt>
                <c:pt idx="11">
                  <c:v>0.112408951157704</c:v>
                </c:pt>
                <c:pt idx="12">
                  <c:v>8.1231083800958004E-2</c:v>
                </c:pt>
                <c:pt idx="13">
                  <c:v>7.113008252781583E-2</c:v>
                </c:pt>
                <c:pt idx="14">
                  <c:v>9.3694340117508546E-2</c:v>
                </c:pt>
                <c:pt idx="15">
                  <c:v>9.7617474035359919E-2</c:v>
                </c:pt>
                <c:pt idx="16">
                  <c:v>8.4127671965688933E-2</c:v>
                </c:pt>
                <c:pt idx="17">
                  <c:v>5.5928326939465478E-2</c:v>
                </c:pt>
                <c:pt idx="18">
                  <c:v>8.2147346613055561E-2</c:v>
                </c:pt>
                <c:pt idx="19">
                  <c:v>6.5250160725554451E-2</c:v>
                </c:pt>
                <c:pt idx="20">
                  <c:v>5.8885011028905865E-2</c:v>
                </c:pt>
                <c:pt idx="21">
                  <c:v>6.9342478047474287E-2</c:v>
                </c:pt>
                <c:pt idx="22">
                  <c:v>7.2657791497476865E-2</c:v>
                </c:pt>
                <c:pt idx="23">
                  <c:v>4.5456273030140437E-2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6-43A5-8395-21166610302F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Lubke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(old)'!$F$21:$F$101</c:f>
              <c:numCache>
                <c:formatCode>General</c:formatCode>
                <c:ptCount val="81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-1188.5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0</c:v>
                </c:pt>
                <c:pt idx="31">
                  <c:v>7.5</c:v>
                </c:pt>
                <c:pt idx="32">
                  <c:v>7.5</c:v>
                </c:pt>
                <c:pt idx="33">
                  <c:v>27.5</c:v>
                </c:pt>
                <c:pt idx="34">
                  <c:v>27.5</c:v>
                </c:pt>
                <c:pt idx="35">
                  <c:v>30</c:v>
                </c:pt>
                <c:pt idx="36">
                  <c:v>30</c:v>
                </c:pt>
                <c:pt idx="37">
                  <c:v>55</c:v>
                </c:pt>
                <c:pt idx="38">
                  <c:v>55</c:v>
                </c:pt>
                <c:pt idx="39">
                  <c:v>70.5</c:v>
                </c:pt>
                <c:pt idx="40">
                  <c:v>70.5</c:v>
                </c:pt>
                <c:pt idx="41">
                  <c:v>551</c:v>
                </c:pt>
                <c:pt idx="42">
                  <c:v>551</c:v>
                </c:pt>
                <c:pt idx="43">
                  <c:v>601</c:v>
                </c:pt>
                <c:pt idx="44">
                  <c:v>601</c:v>
                </c:pt>
                <c:pt idx="45">
                  <c:v>646.5</c:v>
                </c:pt>
                <c:pt idx="46">
                  <c:v>646.5</c:v>
                </c:pt>
                <c:pt idx="47">
                  <c:v>669</c:v>
                </c:pt>
                <c:pt idx="48">
                  <c:v>686.5</c:v>
                </c:pt>
                <c:pt idx="49">
                  <c:v>734.5</c:v>
                </c:pt>
                <c:pt idx="50">
                  <c:v>827</c:v>
                </c:pt>
                <c:pt idx="51">
                  <c:v>852</c:v>
                </c:pt>
                <c:pt idx="52">
                  <c:v>1661</c:v>
                </c:pt>
                <c:pt idx="53">
                  <c:v>2726</c:v>
                </c:pt>
                <c:pt idx="54">
                  <c:v>3360</c:v>
                </c:pt>
                <c:pt idx="55">
                  <c:v>4670</c:v>
                </c:pt>
              </c:numCache>
            </c:numRef>
          </c:xVal>
          <c:yVal>
            <c:numRef>
              <c:f>'A (old)'!$I$21:$I$101</c:f>
              <c:numCache>
                <c:formatCode>General</c:formatCode>
                <c:ptCount val="81"/>
                <c:pt idx="30">
                  <c:v>1.3000000035390258E-4</c:v>
                </c:pt>
                <c:pt idx="31">
                  <c:v>-3.8105585554149002E-4</c:v>
                </c:pt>
                <c:pt idx="34">
                  <c:v>-7.0538131694775075E-5</c:v>
                </c:pt>
                <c:pt idx="36">
                  <c:v>6.5776584960985929E-5</c:v>
                </c:pt>
                <c:pt idx="37">
                  <c:v>-1.0772043606266379E-4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6-43A5-8395-21166610302F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(old)'!$F$21:$F$101</c:f>
              <c:numCache>
                <c:formatCode>General</c:formatCode>
                <c:ptCount val="81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-1188.5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0</c:v>
                </c:pt>
                <c:pt idx="31">
                  <c:v>7.5</c:v>
                </c:pt>
                <c:pt idx="32">
                  <c:v>7.5</c:v>
                </c:pt>
                <c:pt idx="33">
                  <c:v>27.5</c:v>
                </c:pt>
                <c:pt idx="34">
                  <c:v>27.5</c:v>
                </c:pt>
                <c:pt idx="35">
                  <c:v>30</c:v>
                </c:pt>
                <c:pt idx="36">
                  <c:v>30</c:v>
                </c:pt>
                <c:pt idx="37">
                  <c:v>55</c:v>
                </c:pt>
                <c:pt idx="38">
                  <c:v>55</c:v>
                </c:pt>
                <c:pt idx="39">
                  <c:v>70.5</c:v>
                </c:pt>
                <c:pt idx="40">
                  <c:v>70.5</c:v>
                </c:pt>
                <c:pt idx="41">
                  <c:v>551</c:v>
                </c:pt>
                <c:pt idx="42">
                  <c:v>551</c:v>
                </c:pt>
                <c:pt idx="43">
                  <c:v>601</c:v>
                </c:pt>
                <c:pt idx="44">
                  <c:v>601</c:v>
                </c:pt>
                <c:pt idx="45">
                  <c:v>646.5</c:v>
                </c:pt>
                <c:pt idx="46">
                  <c:v>646.5</c:v>
                </c:pt>
                <c:pt idx="47">
                  <c:v>669</c:v>
                </c:pt>
                <c:pt idx="48">
                  <c:v>686.5</c:v>
                </c:pt>
                <c:pt idx="49">
                  <c:v>734.5</c:v>
                </c:pt>
                <c:pt idx="50">
                  <c:v>827</c:v>
                </c:pt>
                <c:pt idx="51">
                  <c:v>852</c:v>
                </c:pt>
                <c:pt idx="52">
                  <c:v>1661</c:v>
                </c:pt>
                <c:pt idx="53">
                  <c:v>2726</c:v>
                </c:pt>
                <c:pt idx="54">
                  <c:v>3360</c:v>
                </c:pt>
                <c:pt idx="55">
                  <c:v>4670</c:v>
                </c:pt>
              </c:numCache>
            </c:numRef>
          </c:xVal>
          <c:yVal>
            <c:numRef>
              <c:f>'A (old)'!$J$21:$J$101</c:f>
              <c:numCache>
                <c:formatCode>General</c:formatCode>
                <c:ptCount val="81"/>
                <c:pt idx="39">
                  <c:v>-9.4992501544766128E-4</c:v>
                </c:pt>
                <c:pt idx="41">
                  <c:v>-2.3742366611259058E-3</c:v>
                </c:pt>
                <c:pt idx="43">
                  <c:v>-3.5179423430236056E-3</c:v>
                </c:pt>
                <c:pt idx="45">
                  <c:v>-2.8410145168891177E-3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6-43A5-8395-21166610302F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(old)'!$F$21:$F$101</c:f>
              <c:numCache>
                <c:formatCode>General</c:formatCode>
                <c:ptCount val="81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-1188.5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0</c:v>
                </c:pt>
                <c:pt idx="31">
                  <c:v>7.5</c:v>
                </c:pt>
                <c:pt idx="32">
                  <c:v>7.5</c:v>
                </c:pt>
                <c:pt idx="33">
                  <c:v>27.5</c:v>
                </c:pt>
                <c:pt idx="34">
                  <c:v>27.5</c:v>
                </c:pt>
                <c:pt idx="35">
                  <c:v>30</c:v>
                </c:pt>
                <c:pt idx="36">
                  <c:v>30</c:v>
                </c:pt>
                <c:pt idx="37">
                  <c:v>55</c:v>
                </c:pt>
                <c:pt idx="38">
                  <c:v>55</c:v>
                </c:pt>
                <c:pt idx="39">
                  <c:v>70.5</c:v>
                </c:pt>
                <c:pt idx="40">
                  <c:v>70.5</c:v>
                </c:pt>
                <c:pt idx="41">
                  <c:v>551</c:v>
                </c:pt>
                <c:pt idx="42">
                  <c:v>551</c:v>
                </c:pt>
                <c:pt idx="43">
                  <c:v>601</c:v>
                </c:pt>
                <c:pt idx="44">
                  <c:v>601</c:v>
                </c:pt>
                <c:pt idx="45">
                  <c:v>646.5</c:v>
                </c:pt>
                <c:pt idx="46">
                  <c:v>646.5</c:v>
                </c:pt>
                <c:pt idx="47">
                  <c:v>669</c:v>
                </c:pt>
                <c:pt idx="48">
                  <c:v>686.5</c:v>
                </c:pt>
                <c:pt idx="49">
                  <c:v>734.5</c:v>
                </c:pt>
                <c:pt idx="50">
                  <c:v>827</c:v>
                </c:pt>
                <c:pt idx="51">
                  <c:v>852</c:v>
                </c:pt>
                <c:pt idx="52">
                  <c:v>1661</c:v>
                </c:pt>
                <c:pt idx="53">
                  <c:v>2726</c:v>
                </c:pt>
                <c:pt idx="54">
                  <c:v>3360</c:v>
                </c:pt>
                <c:pt idx="55">
                  <c:v>4670</c:v>
                </c:pt>
              </c:numCache>
            </c:numRef>
          </c:xVal>
          <c:yVal>
            <c:numRef>
              <c:f>'A (old)'!$K$21:$K$101</c:f>
              <c:numCache>
                <c:formatCode>General</c:formatCode>
                <c:ptCount val="81"/>
                <c:pt idx="52">
                  <c:v>-1.3580502876720857E-2</c:v>
                </c:pt>
                <c:pt idx="53">
                  <c:v>-1.3230433978606015E-2</c:v>
                </c:pt>
                <c:pt idx="54">
                  <c:v>-1.6753022071497981E-2</c:v>
                </c:pt>
                <c:pt idx="55">
                  <c:v>-2.4204111039580312E-2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6-43A5-8395-21166610302F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(old)'!$F$21:$F$101</c:f>
              <c:numCache>
                <c:formatCode>General</c:formatCode>
                <c:ptCount val="81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-1188.5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0</c:v>
                </c:pt>
                <c:pt idx="31">
                  <c:v>7.5</c:v>
                </c:pt>
                <c:pt idx="32">
                  <c:v>7.5</c:v>
                </c:pt>
                <c:pt idx="33">
                  <c:v>27.5</c:v>
                </c:pt>
                <c:pt idx="34">
                  <c:v>27.5</c:v>
                </c:pt>
                <c:pt idx="35">
                  <c:v>30</c:v>
                </c:pt>
                <c:pt idx="36">
                  <c:v>30</c:v>
                </c:pt>
                <c:pt idx="37">
                  <c:v>55</c:v>
                </c:pt>
                <c:pt idx="38">
                  <c:v>55</c:v>
                </c:pt>
                <c:pt idx="39">
                  <c:v>70.5</c:v>
                </c:pt>
                <c:pt idx="40">
                  <c:v>70.5</c:v>
                </c:pt>
                <c:pt idx="41">
                  <c:v>551</c:v>
                </c:pt>
                <c:pt idx="42">
                  <c:v>551</c:v>
                </c:pt>
                <c:pt idx="43">
                  <c:v>601</c:v>
                </c:pt>
                <c:pt idx="44">
                  <c:v>601</c:v>
                </c:pt>
                <c:pt idx="45">
                  <c:v>646.5</c:v>
                </c:pt>
                <c:pt idx="46">
                  <c:v>646.5</c:v>
                </c:pt>
                <c:pt idx="47">
                  <c:v>669</c:v>
                </c:pt>
                <c:pt idx="48">
                  <c:v>686.5</c:v>
                </c:pt>
                <c:pt idx="49">
                  <c:v>734.5</c:v>
                </c:pt>
                <c:pt idx="50">
                  <c:v>827</c:v>
                </c:pt>
                <c:pt idx="51">
                  <c:v>852</c:v>
                </c:pt>
                <c:pt idx="52">
                  <c:v>1661</c:v>
                </c:pt>
                <c:pt idx="53">
                  <c:v>2726</c:v>
                </c:pt>
                <c:pt idx="54">
                  <c:v>3360</c:v>
                </c:pt>
                <c:pt idx="55">
                  <c:v>4670</c:v>
                </c:pt>
              </c:numCache>
            </c:numRef>
          </c:xVal>
          <c:yVal>
            <c:numRef>
              <c:f>'A (old)'!$L$21:$L$101</c:f>
              <c:numCache>
                <c:formatCode>General</c:formatCode>
                <c:ptCount val="81"/>
                <c:pt idx="24">
                  <c:v>8.824944612570107E-3</c:v>
                </c:pt>
                <c:pt idx="25">
                  <c:v>8.824944612570107E-3</c:v>
                </c:pt>
                <c:pt idx="26">
                  <c:v>3.7039841481600888E-3</c:v>
                </c:pt>
                <c:pt idx="27">
                  <c:v>3.7039841481600888E-3</c:v>
                </c:pt>
                <c:pt idx="28">
                  <c:v>3.7039841481600888E-3</c:v>
                </c:pt>
                <c:pt idx="29">
                  <c:v>-2.8000000020256266E-4</c:v>
                </c:pt>
                <c:pt idx="32">
                  <c:v>-3.3105585316661745E-4</c:v>
                </c:pt>
                <c:pt idx="33">
                  <c:v>-2.0053813204867765E-4</c:v>
                </c:pt>
                <c:pt idx="35">
                  <c:v>1.5776582586113364E-5</c:v>
                </c:pt>
                <c:pt idx="38">
                  <c:v>1.7892374307848513E-4</c:v>
                </c:pt>
                <c:pt idx="40">
                  <c:v>-9.3992501206230372E-4</c:v>
                </c:pt>
                <c:pt idx="42">
                  <c:v>-2.3242366587510332E-3</c:v>
                </c:pt>
                <c:pt idx="44">
                  <c:v>-3.4979423362528905E-3</c:v>
                </c:pt>
                <c:pt idx="46">
                  <c:v>-2.8210145173943602E-3</c:v>
                </c:pt>
                <c:pt idx="47">
                  <c:v>-3.4741820709314197E-3</c:v>
                </c:pt>
                <c:pt idx="48">
                  <c:v>-3.8599790641455911E-3</c:v>
                </c:pt>
                <c:pt idx="49">
                  <c:v>-3.8667365224682726E-3</c:v>
                </c:pt>
                <c:pt idx="50">
                  <c:v>-4.0630920411786065E-3</c:v>
                </c:pt>
                <c:pt idx="51">
                  <c:v>-3.8999448806862347E-3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6-43A5-8395-21166610302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(old)'!$F$21:$F$101</c:f>
              <c:numCache>
                <c:formatCode>General</c:formatCode>
                <c:ptCount val="81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-1188.5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0</c:v>
                </c:pt>
                <c:pt idx="31">
                  <c:v>7.5</c:v>
                </c:pt>
                <c:pt idx="32">
                  <c:v>7.5</c:v>
                </c:pt>
                <c:pt idx="33">
                  <c:v>27.5</c:v>
                </c:pt>
                <c:pt idx="34">
                  <c:v>27.5</c:v>
                </c:pt>
                <c:pt idx="35">
                  <c:v>30</c:v>
                </c:pt>
                <c:pt idx="36">
                  <c:v>30</c:v>
                </c:pt>
                <c:pt idx="37">
                  <c:v>55</c:v>
                </c:pt>
                <c:pt idx="38">
                  <c:v>55</c:v>
                </c:pt>
                <c:pt idx="39">
                  <c:v>70.5</c:v>
                </c:pt>
                <c:pt idx="40">
                  <c:v>70.5</c:v>
                </c:pt>
                <c:pt idx="41">
                  <c:v>551</c:v>
                </c:pt>
                <c:pt idx="42">
                  <c:v>551</c:v>
                </c:pt>
                <c:pt idx="43">
                  <c:v>601</c:v>
                </c:pt>
                <c:pt idx="44">
                  <c:v>601</c:v>
                </c:pt>
                <c:pt idx="45">
                  <c:v>646.5</c:v>
                </c:pt>
                <c:pt idx="46">
                  <c:v>646.5</c:v>
                </c:pt>
                <c:pt idx="47">
                  <c:v>669</c:v>
                </c:pt>
                <c:pt idx="48">
                  <c:v>686.5</c:v>
                </c:pt>
                <c:pt idx="49">
                  <c:v>734.5</c:v>
                </c:pt>
                <c:pt idx="50">
                  <c:v>827</c:v>
                </c:pt>
                <c:pt idx="51">
                  <c:v>852</c:v>
                </c:pt>
                <c:pt idx="52">
                  <c:v>1661</c:v>
                </c:pt>
                <c:pt idx="53">
                  <c:v>2726</c:v>
                </c:pt>
                <c:pt idx="54">
                  <c:v>3360</c:v>
                </c:pt>
                <c:pt idx="55">
                  <c:v>4670</c:v>
                </c:pt>
              </c:numCache>
            </c:numRef>
          </c:xVal>
          <c:yVal>
            <c:numRef>
              <c:f>'A (old)'!$M$21:$M$101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6-43A5-8395-21166610302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(old)'!$F$21:$F$101</c:f>
              <c:numCache>
                <c:formatCode>General</c:formatCode>
                <c:ptCount val="81"/>
                <c:pt idx="0">
                  <c:v>-66390</c:v>
                </c:pt>
                <c:pt idx="1">
                  <c:v>-59747</c:v>
                </c:pt>
                <c:pt idx="2">
                  <c:v>-57977</c:v>
                </c:pt>
                <c:pt idx="3">
                  <c:v>-55212.5</c:v>
                </c:pt>
                <c:pt idx="4">
                  <c:v>-24035.5</c:v>
                </c:pt>
                <c:pt idx="5">
                  <c:v>-23769.5</c:v>
                </c:pt>
                <c:pt idx="6">
                  <c:v>-23143</c:v>
                </c:pt>
                <c:pt idx="7">
                  <c:v>-22867</c:v>
                </c:pt>
                <c:pt idx="8">
                  <c:v>-22464</c:v>
                </c:pt>
                <c:pt idx="9">
                  <c:v>-18631</c:v>
                </c:pt>
                <c:pt idx="10">
                  <c:v>-18490.5</c:v>
                </c:pt>
                <c:pt idx="11">
                  <c:v>-18390</c:v>
                </c:pt>
                <c:pt idx="12">
                  <c:v>-17718.5</c:v>
                </c:pt>
                <c:pt idx="13">
                  <c:v>-17593</c:v>
                </c:pt>
                <c:pt idx="14">
                  <c:v>-17457.5</c:v>
                </c:pt>
                <c:pt idx="15">
                  <c:v>-16911.5</c:v>
                </c:pt>
                <c:pt idx="16">
                  <c:v>-16392</c:v>
                </c:pt>
                <c:pt idx="17">
                  <c:v>-14976</c:v>
                </c:pt>
                <c:pt idx="18">
                  <c:v>-14164</c:v>
                </c:pt>
                <c:pt idx="19">
                  <c:v>-13118.5</c:v>
                </c:pt>
                <c:pt idx="20">
                  <c:v>-12892.5</c:v>
                </c:pt>
                <c:pt idx="21">
                  <c:v>-11406.5</c:v>
                </c:pt>
                <c:pt idx="22">
                  <c:v>-11278.5</c:v>
                </c:pt>
                <c:pt idx="23">
                  <c:v>-10439</c:v>
                </c:pt>
                <c:pt idx="24">
                  <c:v>-1219</c:v>
                </c:pt>
                <c:pt idx="25">
                  <c:v>-1219</c:v>
                </c:pt>
                <c:pt idx="26">
                  <c:v>-1188.5</c:v>
                </c:pt>
                <c:pt idx="27">
                  <c:v>-1188.5</c:v>
                </c:pt>
                <c:pt idx="28">
                  <c:v>-1188.5</c:v>
                </c:pt>
                <c:pt idx="29">
                  <c:v>0</c:v>
                </c:pt>
                <c:pt idx="30">
                  <c:v>0</c:v>
                </c:pt>
                <c:pt idx="31">
                  <c:v>7.5</c:v>
                </c:pt>
                <c:pt idx="32">
                  <c:v>7.5</c:v>
                </c:pt>
                <c:pt idx="33">
                  <c:v>27.5</c:v>
                </c:pt>
                <c:pt idx="34">
                  <c:v>27.5</c:v>
                </c:pt>
                <c:pt idx="35">
                  <c:v>30</c:v>
                </c:pt>
                <c:pt idx="36">
                  <c:v>30</c:v>
                </c:pt>
                <c:pt idx="37">
                  <c:v>55</c:v>
                </c:pt>
                <c:pt idx="38">
                  <c:v>55</c:v>
                </c:pt>
                <c:pt idx="39">
                  <c:v>70.5</c:v>
                </c:pt>
                <c:pt idx="40">
                  <c:v>70.5</c:v>
                </c:pt>
                <c:pt idx="41">
                  <c:v>551</c:v>
                </c:pt>
                <c:pt idx="42">
                  <c:v>551</c:v>
                </c:pt>
                <c:pt idx="43">
                  <c:v>601</c:v>
                </c:pt>
                <c:pt idx="44">
                  <c:v>601</c:v>
                </c:pt>
                <c:pt idx="45">
                  <c:v>646.5</c:v>
                </c:pt>
                <c:pt idx="46">
                  <c:v>646.5</c:v>
                </c:pt>
                <c:pt idx="47">
                  <c:v>669</c:v>
                </c:pt>
                <c:pt idx="48">
                  <c:v>686.5</c:v>
                </c:pt>
                <c:pt idx="49">
                  <c:v>734.5</c:v>
                </c:pt>
                <c:pt idx="50">
                  <c:v>827</c:v>
                </c:pt>
                <c:pt idx="51">
                  <c:v>852</c:v>
                </c:pt>
                <c:pt idx="52">
                  <c:v>1661</c:v>
                </c:pt>
                <c:pt idx="53">
                  <c:v>2726</c:v>
                </c:pt>
                <c:pt idx="54">
                  <c:v>3360</c:v>
                </c:pt>
                <c:pt idx="55">
                  <c:v>4670</c:v>
                </c:pt>
              </c:numCache>
            </c:numRef>
          </c:xVal>
          <c:yVal>
            <c:numRef>
              <c:f>'A (old)'!$N$21:$N$101</c:f>
              <c:numCache>
                <c:formatCode>General</c:formatCode>
                <c:ptCount val="81"/>
                <c:pt idx="0">
                  <c:v>0.32819017293252145</c:v>
                </c:pt>
                <c:pt idx="1">
                  <c:v>0.29542971388584366</c:v>
                </c:pt>
                <c:pt idx="2">
                  <c:v>0.28670082445145867</c:v>
                </c:pt>
                <c:pt idx="3">
                  <c:v>0.27306748273317766</c:v>
                </c:pt>
                <c:pt idx="4">
                  <c:v>0.11931573928921066</c:v>
                </c:pt>
                <c:pt idx="5">
                  <c:v>0.11800394008607709</c:v>
                </c:pt>
                <c:pt idx="6">
                  <c:v>0.11491430775238093</c:v>
                </c:pt>
                <c:pt idx="7">
                  <c:v>0.11355319278973106</c:v>
                </c:pt>
                <c:pt idx="8">
                  <c:v>0.11156576768122417</c:v>
                </c:pt>
                <c:pt idx="9">
                  <c:v>9.2663037058626579E-2</c:v>
                </c:pt>
                <c:pt idx="10">
                  <c:v>9.197015063742256E-2</c:v>
                </c:pt>
                <c:pt idx="11">
                  <c:v>9.1474527254283761E-2</c:v>
                </c:pt>
                <c:pt idx="12">
                  <c:v>8.8162974002764238E-2</c:v>
                </c:pt>
                <c:pt idx="13">
                  <c:v>8.754406122083469E-2</c:v>
                </c:pt>
                <c:pt idx="14">
                  <c:v>8.6875832679388837E-2</c:v>
                </c:pt>
                <c:pt idx="15">
                  <c:v>8.4183192209798863E-2</c:v>
                </c:pt>
                <c:pt idx="16">
                  <c:v>8.1621238502927101E-2</c:v>
                </c:pt>
                <c:pt idx="17">
                  <c:v>7.4638126955419104E-2</c:v>
                </c:pt>
                <c:pt idx="18">
                  <c:v>7.063368728269559E-2</c:v>
                </c:pt>
                <c:pt idx="19">
                  <c:v>6.5477724625266465E-2</c:v>
                </c:pt>
                <c:pt idx="20">
                  <c:v>6.436318846019809E-2</c:v>
                </c:pt>
                <c:pt idx="21">
                  <c:v>5.7034866596075984E-2</c:v>
                </c:pt>
                <c:pt idx="22">
                  <c:v>5.6403624874267352E-2</c:v>
                </c:pt>
                <c:pt idx="23">
                  <c:v>5.2263566862874006E-2</c:v>
                </c:pt>
                <c:pt idx="24">
                  <c:v>6.794436588845848E-3</c:v>
                </c:pt>
                <c:pt idx="25">
                  <c:v>6.794436588845848E-3</c:v>
                </c:pt>
                <c:pt idx="26">
                  <c:v>6.644023522321134E-3</c:v>
                </c:pt>
                <c:pt idx="27">
                  <c:v>6.644023522321134E-3</c:v>
                </c:pt>
                <c:pt idx="28">
                  <c:v>6.644023522321134E-3</c:v>
                </c:pt>
                <c:pt idx="29">
                  <c:v>7.828455038089363E-4</c:v>
                </c:pt>
                <c:pt idx="30">
                  <c:v>7.828455038089363E-4</c:v>
                </c:pt>
                <c:pt idx="31">
                  <c:v>7.4585868417171165E-4</c:v>
                </c:pt>
                <c:pt idx="32">
                  <c:v>7.4585868417171165E-4</c:v>
                </c:pt>
                <c:pt idx="33">
                  <c:v>6.4722716513911267E-4</c:v>
                </c:pt>
                <c:pt idx="34">
                  <c:v>6.4722716513911267E-4</c:v>
                </c:pt>
                <c:pt idx="35">
                  <c:v>6.3489822526003768E-4</c:v>
                </c:pt>
                <c:pt idx="36">
                  <c:v>6.3489822526003768E-4</c:v>
                </c:pt>
                <c:pt idx="37">
                  <c:v>5.1160882646928893E-4</c:v>
                </c:pt>
                <c:pt idx="38">
                  <c:v>5.1160882646928893E-4</c:v>
                </c:pt>
                <c:pt idx="39">
                  <c:v>4.3516939921902471E-4</c:v>
                </c:pt>
                <c:pt idx="40">
                  <c:v>4.3516939921902471E-4</c:v>
                </c:pt>
                <c:pt idx="41">
                  <c:v>-1.9344528455391675E-3</c:v>
                </c:pt>
                <c:pt idx="42">
                  <c:v>-1.9344528455391675E-3</c:v>
                </c:pt>
                <c:pt idx="43">
                  <c:v>-2.1810316431206647E-3</c:v>
                </c:pt>
                <c:pt idx="44">
                  <c:v>-2.1810316431206647E-3</c:v>
                </c:pt>
                <c:pt idx="45">
                  <c:v>-2.4054183489198278E-3</c:v>
                </c:pt>
                <c:pt idx="46">
                  <c:v>-2.4054183489198278E-3</c:v>
                </c:pt>
                <c:pt idx="47">
                  <c:v>-2.5163788078315014E-3</c:v>
                </c:pt>
                <c:pt idx="48">
                  <c:v>-2.6026813869850255E-3</c:v>
                </c:pt>
                <c:pt idx="49">
                  <c:v>-2.8393970326632636E-3</c:v>
                </c:pt>
                <c:pt idx="50">
                  <c:v>-3.295567808189034E-3</c:v>
                </c:pt>
                <c:pt idx="51">
                  <c:v>-3.4188572069797831E-3</c:v>
                </c:pt>
                <c:pt idx="52">
                  <c:v>-7.4085021518484132E-3</c:v>
                </c:pt>
                <c:pt idx="53">
                  <c:v>-1.2660630540334313E-2</c:v>
                </c:pt>
                <c:pt idx="54">
                  <c:v>-1.5787249693667703E-2</c:v>
                </c:pt>
                <c:pt idx="55">
                  <c:v>-2.2247614190302939E-2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6-43A5-8395-211666103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6280"/>
        <c:axId val="1"/>
      </c:scatterChart>
      <c:valAx>
        <c:axId val="83789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25174825174823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2027972027972E-2"/>
              <c:y val="0.35866261398176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62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0909090909090912E-2"/>
          <c:y val="0.92097264437689974"/>
          <c:w val="0.82692307692307698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9525</xdr:rowOff>
    </xdr:from>
    <xdr:to>
      <xdr:col>17</xdr:col>
      <xdr:colOff>180975</xdr:colOff>
      <xdr:row>18</xdr:row>
      <xdr:rowOff>57150</xdr:rowOff>
    </xdr:to>
    <xdr:graphicFrame macro="">
      <xdr:nvGraphicFramePr>
        <xdr:cNvPr id="2056" name="Chart 1">
          <a:extLst>
            <a:ext uri="{FF2B5EF4-FFF2-40B4-BE49-F238E27FC236}">
              <a16:creationId xmlns:a16="http://schemas.microsoft.com/office/drawing/2014/main" id="{AEE9CBA5-1886-6C5F-910D-CEEAA8EA9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1</xdr:rowOff>
    </xdr:from>
    <xdr:to>
      <xdr:col>26</xdr:col>
      <xdr:colOff>447675</xdr:colOff>
      <xdr:row>18</xdr:row>
      <xdr:rowOff>57151</xdr:rowOff>
    </xdr:to>
    <xdr:graphicFrame macro="">
      <xdr:nvGraphicFramePr>
        <xdr:cNvPr id="2057" name="Chart 3">
          <a:extLst>
            <a:ext uri="{FF2B5EF4-FFF2-40B4-BE49-F238E27FC236}">
              <a16:creationId xmlns:a16="http://schemas.microsoft.com/office/drawing/2014/main" id="{78DDE890-E4AD-FB7D-53FA-F13ED8EE8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104775</xdr:rowOff>
    </xdr:from>
    <xdr:to>
      <xdr:col>14</xdr:col>
      <xdr:colOff>428625</xdr:colOff>
      <xdr:row>19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A0E332F-ABBA-EA71-D7CF-547426987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www.konkoly.hu/cgi-bin/IBVS?5543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77" TargetMode="External"/><Relationship Id="rId9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S1300"/>
  <sheetViews>
    <sheetView tabSelected="1" workbookViewId="0">
      <pane xSplit="13" ySplit="22" topLeftCell="N68" activePane="bottomRight" state="frozen"/>
      <selection pane="topRight" activeCell="N1" sqref="N1"/>
      <selection pane="bottomLeft" activeCell="A23" sqref="A23"/>
      <selection pane="bottomRight" activeCell="E7" sqref="E7"/>
    </sheetView>
  </sheetViews>
  <sheetFormatPr defaultRowHeight="12.75" x14ac:dyDescent="0.2"/>
  <cols>
    <col min="1" max="1" width="11.7109375" style="5" customWidth="1"/>
    <col min="2" max="2" width="9.140625" style="5"/>
    <col min="3" max="3" width="13.28515625" style="5" customWidth="1"/>
    <col min="4" max="4" width="11.140625" style="5" customWidth="1"/>
    <col min="5" max="5" width="9.85546875" style="5" customWidth="1"/>
    <col min="6" max="6" width="16.85546875" style="5" customWidth="1"/>
    <col min="7" max="7" width="9.140625" style="5"/>
    <col min="8" max="8" width="8.42578125" style="5" customWidth="1"/>
    <col min="9" max="15" width="9.140625" style="5"/>
    <col min="16" max="16" width="10.7109375" style="5" customWidth="1"/>
    <col min="17" max="17" width="9.140625" style="5"/>
    <col min="18" max="18" width="13.28515625" style="5" customWidth="1"/>
    <col min="19" max="16384" width="9.140625" style="5"/>
  </cols>
  <sheetData>
    <row r="1" spans="1:19" ht="20.25" x14ac:dyDescent="0.3">
      <c r="A1" s="2" t="s">
        <v>53</v>
      </c>
      <c r="C1" s="47"/>
      <c r="S1" s="8"/>
    </row>
    <row r="2" spans="1:19" x14ac:dyDescent="0.2">
      <c r="A2" s="5" t="s">
        <v>55</v>
      </c>
      <c r="B2" s="49" t="s">
        <v>54</v>
      </c>
    </row>
    <row r="3" spans="1:19" ht="13.5" thickBot="1" x14ac:dyDescent="0.25">
      <c r="C3" s="12"/>
      <c r="D3" s="12"/>
    </row>
    <row r="4" spans="1:19" ht="13.5" thickBot="1" x14ac:dyDescent="0.25">
      <c r="A4" s="5" t="s">
        <v>5</v>
      </c>
      <c r="B4" s="10"/>
      <c r="C4" s="21" t="s">
        <v>14</v>
      </c>
      <c r="D4" s="22" t="s">
        <v>14</v>
      </c>
      <c r="E4" s="11"/>
    </row>
    <row r="5" spans="1:19" x14ac:dyDescent="0.2">
      <c r="A5" s="52" t="s">
        <v>57</v>
      </c>
      <c r="B5" s="15"/>
      <c r="C5" s="53">
        <v>-9.5</v>
      </c>
      <c r="D5" s="15" t="s">
        <v>58</v>
      </c>
    </row>
    <row r="6" spans="1:19" x14ac:dyDescent="0.2">
      <c r="A6" s="5" t="s">
        <v>28</v>
      </c>
    </row>
    <row r="7" spans="1:19" x14ac:dyDescent="0.2">
      <c r="A7" s="5" t="s">
        <v>2</v>
      </c>
      <c r="C7" s="5">
        <v>51781.693180000002</v>
      </c>
    </row>
    <row r="8" spans="1:19" x14ac:dyDescent="0.2">
      <c r="A8" s="5" t="s">
        <v>18</v>
      </c>
      <c r="C8" s="5">
        <v>0.39782854253776012</v>
      </c>
    </row>
    <row r="9" spans="1:19" x14ac:dyDescent="0.2">
      <c r="A9" s="61" t="s">
        <v>63</v>
      </c>
      <c r="B9" s="62">
        <v>68</v>
      </c>
      <c r="C9" s="54" t="str">
        <f>"F"&amp;B9</f>
        <v>F68</v>
      </c>
      <c r="D9" s="23" t="str">
        <f>"G"&amp;B9</f>
        <v>G68</v>
      </c>
      <c r="F9" s="15"/>
      <c r="G9" s="15"/>
    </row>
    <row r="10" spans="1:19" ht="13.5" thickBot="1" x14ac:dyDescent="0.25">
      <c r="A10" s="15"/>
      <c r="B10" s="15"/>
      <c r="C10" s="16" t="s">
        <v>38</v>
      </c>
      <c r="D10" s="16" t="s">
        <v>39</v>
      </c>
      <c r="E10" s="15"/>
      <c r="F10" s="15"/>
      <c r="G10" s="15"/>
    </row>
    <row r="11" spans="1:19" x14ac:dyDescent="0.2">
      <c r="A11" s="15" t="s">
        <v>40</v>
      </c>
      <c r="B11" s="15"/>
      <c r="C11" s="23">
        <f ca="1">INTERCEPT(INDIRECT($D$9):G991,INDIRECT($C$9):F991)</f>
        <v>1.6912580990821446E-2</v>
      </c>
      <c r="D11" s="17"/>
      <c r="E11" s="15"/>
    </row>
    <row r="12" spans="1:19" x14ac:dyDescent="0.2">
      <c r="A12" s="15" t="s">
        <v>59</v>
      </c>
      <c r="B12" s="15"/>
      <c r="C12" s="23">
        <f ca="1">SLOPE(INDIRECT($D$9):G991,INDIRECT($C$9):F991)</f>
        <v>-3.0538793510510145E-6</v>
      </c>
      <c r="D12" s="17"/>
      <c r="E12" s="15"/>
      <c r="F12" s="15"/>
      <c r="G12" s="15"/>
    </row>
    <row r="13" spans="1:19" x14ac:dyDescent="0.2">
      <c r="A13" s="15" t="s">
        <v>41</v>
      </c>
      <c r="B13" s="15"/>
      <c r="C13" s="17" t="s">
        <v>14</v>
      </c>
      <c r="F13" s="15"/>
      <c r="G13" s="15"/>
    </row>
    <row r="14" spans="1:19" x14ac:dyDescent="0.2">
      <c r="A14" s="15"/>
      <c r="B14" s="15"/>
      <c r="C14" s="15"/>
      <c r="F14" s="15"/>
      <c r="G14" s="15"/>
    </row>
    <row r="15" spans="1:19" x14ac:dyDescent="0.2">
      <c r="A15" s="55" t="s">
        <v>37</v>
      </c>
      <c r="B15" s="15"/>
      <c r="C15" s="50">
        <f ca="1">(C7+C11)+(C8+C12)*INT(MAX(F21:F3532))</f>
        <v>59335.222645738206</v>
      </c>
      <c r="E15" s="24" t="s">
        <v>64</v>
      </c>
      <c r="F15" s="53">
        <v>1</v>
      </c>
      <c r="G15" s="15"/>
    </row>
    <row r="16" spans="1:19" x14ac:dyDescent="0.2">
      <c r="A16" s="57" t="s">
        <v>16</v>
      </c>
      <c r="B16" s="15"/>
      <c r="C16" s="51">
        <f ca="1">+C8+C12</f>
        <v>0.39782548865840905</v>
      </c>
      <c r="E16" s="24" t="s">
        <v>60</v>
      </c>
      <c r="F16" s="56">
        <f ca="1">NOW()+15018.5+$C$5/24</f>
        <v>60354.76434548611</v>
      </c>
      <c r="G16" s="15"/>
    </row>
    <row r="17" spans="1:18" ht="13.5" thickBot="1" x14ac:dyDescent="0.25">
      <c r="A17" s="24" t="s">
        <v>56</v>
      </c>
      <c r="B17" s="15"/>
      <c r="C17" s="15">
        <f>COUNT(C21:C2190)</f>
        <v>60</v>
      </c>
      <c r="E17" s="24" t="s">
        <v>65</v>
      </c>
      <c r="F17" s="56">
        <f ca="1">ROUND(2*(F16-$C$7)/$C$8,0)/2+F15</f>
        <v>21550.5</v>
      </c>
      <c r="G17" s="15"/>
    </row>
    <row r="18" spans="1:18" ht="14.25" thickTop="1" thickBot="1" x14ac:dyDescent="0.25">
      <c r="A18" s="57" t="s">
        <v>15</v>
      </c>
      <c r="B18" s="15"/>
      <c r="C18" s="59">
        <f ca="1">+C15</f>
        <v>59335.222645738206</v>
      </c>
      <c r="D18" s="60">
        <f ca="1">+C16</f>
        <v>0.39782548865840905</v>
      </c>
      <c r="E18" s="24" t="s">
        <v>61</v>
      </c>
      <c r="F18" s="23">
        <f ca="1">ROUND(2*(F16-$C$15)/$C$16,0)/2+F15</f>
        <v>2564</v>
      </c>
      <c r="G18" s="15"/>
    </row>
    <row r="19" spans="1:18" ht="13.5" thickTop="1" x14ac:dyDescent="0.2">
      <c r="E19" s="24" t="s">
        <v>62</v>
      </c>
      <c r="F19" s="58">
        <f ca="1">+$C$15+$C$16*F18-15018.5-$C$5/24</f>
        <v>45337.143031991705</v>
      </c>
      <c r="G19" s="15"/>
      <c r="H19" s="5" t="s">
        <v>29</v>
      </c>
      <c r="I19" s="5" t="s">
        <v>30</v>
      </c>
      <c r="J19" s="5" t="s">
        <v>31</v>
      </c>
      <c r="K19" s="5" t="s">
        <v>32</v>
      </c>
    </row>
    <row r="20" spans="1:18" ht="13.5" thickBot="1" x14ac:dyDescent="0.25">
      <c r="A20" s="3" t="s">
        <v>24</v>
      </c>
      <c r="B20" s="3" t="s">
        <v>27</v>
      </c>
      <c r="C20" s="3" t="s">
        <v>26</v>
      </c>
      <c r="D20" s="3" t="s">
        <v>3</v>
      </c>
      <c r="E20" s="3" t="s">
        <v>13</v>
      </c>
      <c r="F20" s="3" t="s">
        <v>44</v>
      </c>
      <c r="G20" s="3" t="s">
        <v>17</v>
      </c>
      <c r="H20" s="4" t="s">
        <v>47</v>
      </c>
      <c r="I20" s="4" t="s">
        <v>80</v>
      </c>
      <c r="J20" s="4" t="s">
        <v>75</v>
      </c>
      <c r="K20" s="4" t="s">
        <v>73</v>
      </c>
      <c r="L20" s="20" t="s">
        <v>46</v>
      </c>
      <c r="M20" s="4" t="s">
        <v>36</v>
      </c>
      <c r="N20" s="4" t="s">
        <v>69</v>
      </c>
      <c r="O20" s="3"/>
      <c r="P20" s="3" t="s">
        <v>1</v>
      </c>
      <c r="Q20" s="3"/>
      <c r="R20" s="6"/>
    </row>
    <row r="21" spans="1:18" x14ac:dyDescent="0.2">
      <c r="A21" s="19" t="s">
        <v>42</v>
      </c>
      <c r="B21" s="48" t="s">
        <v>11</v>
      </c>
      <c r="C21" s="27">
        <v>25369.845000000001</v>
      </c>
      <c r="D21" s="33" t="s">
        <v>45</v>
      </c>
      <c r="E21" s="9">
        <f t="shared" ref="E21:E43" si="0">(C21-C$7)/C$8</f>
        <v>-66390.02825568532</v>
      </c>
      <c r="F21" s="15">
        <f t="shared" ref="F21:F43" si="1">ROUND(2*E21,0)/2</f>
        <v>-66390</v>
      </c>
      <c r="G21" s="9">
        <f t="shared" ref="G21:G43" si="2">C21-(C$7+C$8*F21)</f>
        <v>-1.1240918105613673E-2</v>
      </c>
      <c r="H21" s="5">
        <f t="shared" ref="H21:H44" si="3">G21</f>
        <v>-1.1240918105613673E-2</v>
      </c>
      <c r="I21" s="9"/>
      <c r="L21" s="9"/>
      <c r="M21" s="9"/>
      <c r="O21" s="9"/>
      <c r="P21" s="7">
        <f t="shared" ref="P21:P43" si="4">$C21-15018.5</f>
        <v>10351.345000000001</v>
      </c>
      <c r="Q21" s="9"/>
    </row>
    <row r="22" spans="1:18" x14ac:dyDescent="0.2">
      <c r="A22" s="18" t="s">
        <v>42</v>
      </c>
      <c r="B22" s="25" t="s">
        <v>11</v>
      </c>
      <c r="C22" s="28">
        <v>28012.605</v>
      </c>
      <c r="D22" s="30" t="s">
        <v>45</v>
      </c>
      <c r="E22" s="5">
        <f t="shared" si="0"/>
        <v>-59747.0659806767</v>
      </c>
      <c r="F22" s="15">
        <f t="shared" si="1"/>
        <v>-59747</v>
      </c>
      <c r="G22" s="5">
        <f t="shared" si="2"/>
        <v>-2.6248996447975514E-2</v>
      </c>
      <c r="H22" s="5">
        <f t="shared" si="3"/>
        <v>-2.6248996447975514E-2</v>
      </c>
      <c r="P22" s="7">
        <f t="shared" si="4"/>
        <v>12994.105</v>
      </c>
    </row>
    <row r="23" spans="1:18" x14ac:dyDescent="0.2">
      <c r="A23" s="18" t="s">
        <v>42</v>
      </c>
      <c r="B23" s="25" t="s">
        <v>11</v>
      </c>
      <c r="C23" s="28">
        <v>28716.760999999999</v>
      </c>
      <c r="D23" s="30" t="s">
        <v>45</v>
      </c>
      <c r="E23" s="5">
        <f t="shared" si="0"/>
        <v>-57977.067288506034</v>
      </c>
      <c r="F23" s="15">
        <f t="shared" si="1"/>
        <v>-57977</v>
      </c>
      <c r="G23" s="5">
        <f t="shared" si="2"/>
        <v>-2.6769288284413051E-2</v>
      </c>
      <c r="H23" s="5">
        <f t="shared" si="3"/>
        <v>-2.6769288284413051E-2</v>
      </c>
      <c r="P23" s="7">
        <f t="shared" si="4"/>
        <v>13698.260999999999</v>
      </c>
    </row>
    <row r="24" spans="1:18" x14ac:dyDescent="0.2">
      <c r="A24" s="18" t="s">
        <v>42</v>
      </c>
      <c r="B24" s="25" t="s">
        <v>43</v>
      </c>
      <c r="C24" s="28">
        <v>29816.642</v>
      </c>
      <c r="D24" s="30" t="s">
        <v>45</v>
      </c>
      <c r="E24" s="5">
        <f t="shared" si="0"/>
        <v>-55212.356156962211</v>
      </c>
      <c r="F24" s="15">
        <f t="shared" si="1"/>
        <v>-55212.5</v>
      </c>
      <c r="G24" s="5">
        <f t="shared" si="2"/>
        <v>5.7224866079195635E-2</v>
      </c>
      <c r="H24" s="5">
        <f t="shared" si="3"/>
        <v>5.7224866079195635E-2</v>
      </c>
      <c r="P24" s="7">
        <f t="shared" si="4"/>
        <v>14798.142</v>
      </c>
    </row>
    <row r="25" spans="1:18" x14ac:dyDescent="0.2">
      <c r="A25" s="18" t="s">
        <v>42</v>
      </c>
      <c r="B25" s="25" t="s">
        <v>43</v>
      </c>
      <c r="C25" s="28">
        <v>42219.718000000001</v>
      </c>
      <c r="D25" s="30" t="s">
        <v>45</v>
      </c>
      <c r="E25" s="5">
        <f t="shared" si="0"/>
        <v>-24035.417667631078</v>
      </c>
      <c r="F25" s="15">
        <f t="shared" si="1"/>
        <v>-24035.5</v>
      </c>
      <c r="G25" s="5">
        <f t="shared" si="2"/>
        <v>3.2754166335507762E-2</v>
      </c>
      <c r="H25" s="5">
        <f t="shared" si="3"/>
        <v>3.2754166335507762E-2</v>
      </c>
      <c r="P25" s="7">
        <f t="shared" si="4"/>
        <v>27201.218000000001</v>
      </c>
    </row>
    <row r="26" spans="1:18" x14ac:dyDescent="0.2">
      <c r="A26" s="18" t="s">
        <v>42</v>
      </c>
      <c r="B26" s="25" t="s">
        <v>43</v>
      </c>
      <c r="C26" s="28">
        <v>42325.512999999999</v>
      </c>
      <c r="D26" s="30" t="s">
        <v>45</v>
      </c>
      <c r="E26" s="5">
        <f t="shared" si="0"/>
        <v>-23769.486522205643</v>
      </c>
      <c r="F26" s="15">
        <f t="shared" si="1"/>
        <v>-23769.5</v>
      </c>
      <c r="G26" s="5">
        <f t="shared" si="2"/>
        <v>5.3618512829416431E-3</v>
      </c>
      <c r="H26" s="5">
        <f t="shared" si="3"/>
        <v>5.3618512829416431E-3</v>
      </c>
      <c r="P26" s="7">
        <f t="shared" si="4"/>
        <v>27307.012999999999</v>
      </c>
    </row>
    <row r="27" spans="1:18" x14ac:dyDescent="0.2">
      <c r="A27" s="18" t="s">
        <v>42</v>
      </c>
      <c r="B27" s="25" t="s">
        <v>11</v>
      </c>
      <c r="C27" s="28">
        <v>42574.752999999997</v>
      </c>
      <c r="D27" s="30" t="s">
        <v>45</v>
      </c>
      <c r="E27" s="5">
        <f t="shared" si="0"/>
        <v>-23142.985471250151</v>
      </c>
      <c r="F27" s="15">
        <f t="shared" si="1"/>
        <v>-23143</v>
      </c>
      <c r="G27" s="5">
        <f t="shared" si="2"/>
        <v>5.7799513742793351E-3</v>
      </c>
      <c r="H27" s="5">
        <f t="shared" si="3"/>
        <v>5.7799513742793351E-3</v>
      </c>
      <c r="P27" s="7">
        <f t="shared" si="4"/>
        <v>27556.252999999997</v>
      </c>
    </row>
    <row r="28" spans="1:18" x14ac:dyDescent="0.2">
      <c r="A28" s="18" t="s">
        <v>42</v>
      </c>
      <c r="B28" s="25" t="s">
        <v>11</v>
      </c>
      <c r="C28" s="28">
        <v>42684.517</v>
      </c>
      <c r="D28" s="30" t="s">
        <v>45</v>
      </c>
      <c r="E28" s="5">
        <f t="shared" si="0"/>
        <v>-22867.077666094152</v>
      </c>
      <c r="F28" s="15">
        <f t="shared" si="1"/>
        <v>-22867</v>
      </c>
      <c r="G28" s="5">
        <f t="shared" si="2"/>
        <v>-3.0897789045411628E-2</v>
      </c>
      <c r="H28" s="5">
        <f t="shared" si="3"/>
        <v>-3.0897789045411628E-2</v>
      </c>
      <c r="P28" s="7">
        <f t="shared" si="4"/>
        <v>27666.017</v>
      </c>
    </row>
    <row r="29" spans="1:18" x14ac:dyDescent="0.2">
      <c r="A29" s="18" t="s">
        <v>42</v>
      </c>
      <c r="B29" s="25" t="s">
        <v>11</v>
      </c>
      <c r="C29" s="28">
        <v>42844.896999999997</v>
      </c>
      <c r="D29" s="30" t="s">
        <v>45</v>
      </c>
      <c r="E29" s="5">
        <f t="shared" si="0"/>
        <v>-22463.939170859678</v>
      </c>
      <c r="F29" s="15">
        <f t="shared" si="1"/>
        <v>-22464</v>
      </c>
      <c r="G29" s="5">
        <f t="shared" si="2"/>
        <v>2.4199568237236235E-2</v>
      </c>
      <c r="H29" s="5">
        <f t="shared" si="3"/>
        <v>2.4199568237236235E-2</v>
      </c>
      <c r="P29" s="7">
        <f t="shared" si="4"/>
        <v>27826.396999999997</v>
      </c>
    </row>
    <row r="30" spans="1:18" x14ac:dyDescent="0.2">
      <c r="A30" s="18" t="s">
        <v>42</v>
      </c>
      <c r="B30" s="25" t="s">
        <v>11</v>
      </c>
      <c r="C30" s="28">
        <v>44369.735000000001</v>
      </c>
      <c r="D30" s="30" t="s">
        <v>45</v>
      </c>
      <c r="E30" s="5">
        <f t="shared" si="0"/>
        <v>-18631.036709228803</v>
      </c>
      <c r="F30" s="15">
        <f t="shared" si="1"/>
        <v>-18631</v>
      </c>
      <c r="G30" s="5">
        <f t="shared" si="2"/>
        <v>-1.4603978990635369E-2</v>
      </c>
      <c r="H30" s="5">
        <f t="shared" si="3"/>
        <v>-1.4603978990635369E-2</v>
      </c>
      <c r="P30" s="7">
        <f t="shared" si="4"/>
        <v>29351.235000000001</v>
      </c>
    </row>
    <row r="31" spans="1:18" x14ac:dyDescent="0.2">
      <c r="A31" s="18" t="s">
        <v>42</v>
      </c>
      <c r="B31" s="25" t="s">
        <v>43</v>
      </c>
      <c r="C31" s="28">
        <v>44425.642</v>
      </c>
      <c r="D31" s="30" t="s">
        <v>45</v>
      </c>
      <c r="E31" s="5">
        <f t="shared" si="0"/>
        <v>-18490.506319821932</v>
      </c>
      <c r="F31" s="15">
        <f t="shared" si="1"/>
        <v>-18490.5</v>
      </c>
      <c r="G31" s="5">
        <f t="shared" si="2"/>
        <v>-2.5142055455944501E-3</v>
      </c>
      <c r="H31" s="5">
        <f t="shared" si="3"/>
        <v>-2.5142055455944501E-3</v>
      </c>
      <c r="P31" s="7">
        <f t="shared" si="4"/>
        <v>29407.142</v>
      </c>
    </row>
    <row r="32" spans="1:18" x14ac:dyDescent="0.2">
      <c r="A32" s="15" t="s">
        <v>42</v>
      </c>
      <c r="B32" s="17" t="s">
        <v>11</v>
      </c>
      <c r="C32" s="29">
        <v>44465.648000000001</v>
      </c>
      <c r="D32" s="34" t="s">
        <v>45</v>
      </c>
      <c r="E32" s="5">
        <f t="shared" si="0"/>
        <v>-18389.945410479428</v>
      </c>
      <c r="F32" s="15">
        <f t="shared" si="1"/>
        <v>-18390</v>
      </c>
      <c r="G32" s="5">
        <f t="shared" si="2"/>
        <v>2.17172694101464E-2</v>
      </c>
      <c r="H32" s="5">
        <f t="shared" si="3"/>
        <v>2.17172694101464E-2</v>
      </c>
      <c r="P32" s="7">
        <f t="shared" si="4"/>
        <v>29447.148000000001</v>
      </c>
    </row>
    <row r="33" spans="1:16" x14ac:dyDescent="0.2">
      <c r="A33" s="15" t="s">
        <v>42</v>
      </c>
      <c r="B33" s="17" t="s">
        <v>43</v>
      </c>
      <c r="C33" s="29">
        <v>44732.762000000002</v>
      </c>
      <c r="D33" s="34" t="s">
        <v>45</v>
      </c>
      <c r="E33" s="5">
        <f t="shared" si="0"/>
        <v>-17718.515456519679</v>
      </c>
      <c r="F33" s="15">
        <f t="shared" si="1"/>
        <v>-17718.5</v>
      </c>
      <c r="G33" s="5">
        <f t="shared" si="2"/>
        <v>-6.1490446969401091E-3</v>
      </c>
      <c r="H33" s="5">
        <f t="shared" si="3"/>
        <v>-6.1490446969401091E-3</v>
      </c>
      <c r="P33" s="7">
        <f t="shared" si="4"/>
        <v>29714.262000000002</v>
      </c>
    </row>
    <row r="34" spans="1:16" x14ac:dyDescent="0.2">
      <c r="A34" s="15" t="s">
        <v>42</v>
      </c>
      <c r="B34" s="17" t="s">
        <v>11</v>
      </c>
      <c r="C34" s="29">
        <v>44782.68</v>
      </c>
      <c r="D34" s="34" t="s">
        <v>45</v>
      </c>
      <c r="E34" s="5">
        <f t="shared" si="0"/>
        <v>-17593.039291130517</v>
      </c>
      <c r="F34" s="15">
        <f t="shared" si="1"/>
        <v>-17593</v>
      </c>
      <c r="G34" s="5">
        <f t="shared" si="2"/>
        <v>-1.5631133188435342E-2</v>
      </c>
      <c r="H34" s="5">
        <f t="shared" si="3"/>
        <v>-1.5631133188435342E-2</v>
      </c>
      <c r="P34" s="7">
        <f t="shared" si="4"/>
        <v>29764.18</v>
      </c>
    </row>
    <row r="35" spans="1:16" x14ac:dyDescent="0.2">
      <c r="A35" s="15" t="s">
        <v>42</v>
      </c>
      <c r="B35" s="17" t="s">
        <v>43</v>
      </c>
      <c r="C35" s="29">
        <v>44836.608999999997</v>
      </c>
      <c r="D35" s="34" t="s">
        <v>45</v>
      </c>
      <c r="E35" s="5">
        <f t="shared" si="0"/>
        <v>-17457.480892891963</v>
      </c>
      <c r="F35" s="15">
        <f t="shared" si="1"/>
        <v>-17457.5</v>
      </c>
      <c r="G35" s="5">
        <f t="shared" si="2"/>
        <v>7.6013529396732338E-3</v>
      </c>
      <c r="H35" s="5">
        <f t="shared" si="3"/>
        <v>7.6013529396732338E-3</v>
      </c>
      <c r="P35" s="7">
        <f t="shared" si="4"/>
        <v>29818.108999999997</v>
      </c>
    </row>
    <row r="36" spans="1:16" x14ac:dyDescent="0.2">
      <c r="A36" s="15" t="s">
        <v>42</v>
      </c>
      <c r="B36" s="17" t="s">
        <v>43</v>
      </c>
      <c r="C36" s="29">
        <v>45053.83</v>
      </c>
      <c r="D36" s="34" t="s">
        <v>45</v>
      </c>
      <c r="E36" s="12">
        <f t="shared" si="0"/>
        <v>-16911.464263179209</v>
      </c>
      <c r="F36" s="15">
        <f t="shared" si="1"/>
        <v>-16911.5</v>
      </c>
      <c r="G36" s="12">
        <f t="shared" si="2"/>
        <v>1.4217127332813106E-2</v>
      </c>
      <c r="H36" s="5">
        <f t="shared" si="3"/>
        <v>1.4217127332813106E-2</v>
      </c>
      <c r="I36" s="12"/>
      <c r="J36" s="12"/>
      <c r="P36" s="7">
        <f t="shared" si="4"/>
        <v>30035.33</v>
      </c>
    </row>
    <row r="37" spans="1:16" x14ac:dyDescent="0.2">
      <c r="A37" s="18" t="s">
        <v>42</v>
      </c>
      <c r="B37" s="25" t="s">
        <v>11</v>
      </c>
      <c r="C37" s="28">
        <v>45260.491000000002</v>
      </c>
      <c r="D37" s="30" t="s">
        <v>45</v>
      </c>
      <c r="E37" s="5">
        <f t="shared" si="0"/>
        <v>-16391.991731918122</v>
      </c>
      <c r="F37" s="18">
        <f t="shared" si="1"/>
        <v>-16392</v>
      </c>
      <c r="G37" s="5">
        <f t="shared" si="2"/>
        <v>3.2892789677134715E-3</v>
      </c>
      <c r="H37" s="5">
        <f t="shared" si="3"/>
        <v>3.2892789677134715E-3</v>
      </c>
      <c r="P37" s="7">
        <f t="shared" si="4"/>
        <v>30241.991000000002</v>
      </c>
    </row>
    <row r="38" spans="1:16" x14ac:dyDescent="0.2">
      <c r="A38" s="18" t="s">
        <v>42</v>
      </c>
      <c r="B38" s="25" t="s">
        <v>11</v>
      </c>
      <c r="C38" s="28">
        <v>45823.794999999998</v>
      </c>
      <c r="D38" s="30" t="s">
        <v>45</v>
      </c>
      <c r="E38" s="5">
        <f t="shared" si="0"/>
        <v>-14976.045062011875</v>
      </c>
      <c r="F38" s="18">
        <f t="shared" si="1"/>
        <v>-14976</v>
      </c>
      <c r="G38" s="5">
        <f t="shared" si="2"/>
        <v>-1.7926954504218884E-2</v>
      </c>
      <c r="H38" s="5">
        <f t="shared" si="3"/>
        <v>-1.7926954504218884E-2</v>
      </c>
      <c r="P38" s="7">
        <f t="shared" si="4"/>
        <v>30805.294999999998</v>
      </c>
    </row>
    <row r="39" spans="1:16" x14ac:dyDescent="0.2">
      <c r="A39" s="18" t="s">
        <v>42</v>
      </c>
      <c r="B39" s="25" t="s">
        <v>11</v>
      </c>
      <c r="C39" s="28">
        <v>46146.862000000001</v>
      </c>
      <c r="D39" s="30" t="s">
        <v>45</v>
      </c>
      <c r="E39" s="5">
        <f t="shared" si="0"/>
        <v>-14163.969090943665</v>
      </c>
      <c r="F39" s="18">
        <f t="shared" si="1"/>
        <v>-14164</v>
      </c>
      <c r="G39" s="5">
        <f t="shared" si="2"/>
        <v>1.2296504835831001E-2</v>
      </c>
      <c r="H39" s="5">
        <f t="shared" si="3"/>
        <v>1.2296504835831001E-2</v>
      </c>
      <c r="P39" s="7">
        <f t="shared" si="4"/>
        <v>31128.362000000001</v>
      </c>
    </row>
    <row r="40" spans="1:16" x14ac:dyDescent="0.2">
      <c r="A40" s="18" t="s">
        <v>42</v>
      </c>
      <c r="B40" s="25" t="s">
        <v>43</v>
      </c>
      <c r="C40" s="28">
        <v>46562.78</v>
      </c>
      <c r="D40" s="30" t="s">
        <v>45</v>
      </c>
      <c r="E40" s="5">
        <f t="shared" si="0"/>
        <v>-13118.498604218794</v>
      </c>
      <c r="F40" s="18">
        <f t="shared" si="1"/>
        <v>-13118.5</v>
      </c>
      <c r="G40" s="5">
        <f t="shared" si="2"/>
        <v>5.5528160009998828E-4</v>
      </c>
      <c r="H40" s="5">
        <f t="shared" si="3"/>
        <v>5.5528160009998828E-4</v>
      </c>
      <c r="P40" s="7">
        <f t="shared" si="4"/>
        <v>31544.28</v>
      </c>
    </row>
    <row r="41" spans="1:16" x14ac:dyDescent="0.2">
      <c r="A41" s="18" t="s">
        <v>42</v>
      </c>
      <c r="B41" s="25" t="s">
        <v>43</v>
      </c>
      <c r="C41" s="28">
        <v>46652.684000000001</v>
      </c>
      <c r="D41" s="30" t="s">
        <v>45</v>
      </c>
      <c r="E41" s="5">
        <f t="shared" si="0"/>
        <v>-12892.51180240085</v>
      </c>
      <c r="F41" s="18">
        <f t="shared" si="1"/>
        <v>-12892.5</v>
      </c>
      <c r="G41" s="5">
        <f t="shared" si="2"/>
        <v>-4.695331932452973E-3</v>
      </c>
      <c r="H41" s="5">
        <f t="shared" si="3"/>
        <v>-4.695331932452973E-3</v>
      </c>
      <c r="P41" s="7">
        <f t="shared" si="4"/>
        <v>31634.184000000001</v>
      </c>
    </row>
    <row r="42" spans="1:16" x14ac:dyDescent="0.2">
      <c r="A42" s="18" t="s">
        <v>42</v>
      </c>
      <c r="B42" s="25" t="s">
        <v>43</v>
      </c>
      <c r="C42" s="28">
        <v>47243.875</v>
      </c>
      <c r="D42" s="30" t="s">
        <v>45</v>
      </c>
      <c r="E42" s="5">
        <f t="shared" si="0"/>
        <v>-11406.467095229329</v>
      </c>
      <c r="F42" s="18">
        <f t="shared" si="1"/>
        <v>-11406.5</v>
      </c>
      <c r="G42" s="5">
        <f t="shared" si="2"/>
        <v>1.3090456959616859E-2</v>
      </c>
      <c r="H42" s="5">
        <f t="shared" si="3"/>
        <v>1.3090456959616859E-2</v>
      </c>
      <c r="P42" s="7">
        <f t="shared" si="4"/>
        <v>32225.375</v>
      </c>
    </row>
    <row r="43" spans="1:16" x14ac:dyDescent="0.2">
      <c r="A43" s="43" t="s">
        <v>42</v>
      </c>
      <c r="B43" s="64" t="s">
        <v>43</v>
      </c>
      <c r="C43" s="65">
        <v>47294.800999999999</v>
      </c>
      <c r="D43" s="66" t="s">
        <v>45</v>
      </c>
      <c r="E43" s="5">
        <f t="shared" si="0"/>
        <v>-11278.457174987958</v>
      </c>
      <c r="F43" s="18">
        <f t="shared" si="1"/>
        <v>-11278.5</v>
      </c>
      <c r="G43" s="5">
        <f t="shared" si="2"/>
        <v>1.7037012126820628E-2</v>
      </c>
      <c r="H43" s="5">
        <f t="shared" si="3"/>
        <v>1.7037012126820628E-2</v>
      </c>
      <c r="P43" s="7">
        <f t="shared" si="4"/>
        <v>32276.300999999999</v>
      </c>
    </row>
    <row r="44" spans="1:16" x14ac:dyDescent="0.2">
      <c r="A44" s="43" t="s">
        <v>42</v>
      </c>
      <c r="B44" s="64" t="s">
        <v>11</v>
      </c>
      <c r="C44" s="65">
        <v>47628.754999999997</v>
      </c>
      <c r="D44" s="66" t="s">
        <v>45</v>
      </c>
      <c r="E44" s="5">
        <f t="shared" ref="E44:E61" si="5">(C44-C$7)/C$8</f>
        <v>-10439.015143328552</v>
      </c>
      <c r="F44" s="18">
        <f t="shared" ref="F44:F61" si="6">ROUND(2*E44,0)/2</f>
        <v>-10439</v>
      </c>
      <c r="G44" s="5">
        <f t="shared" ref="G44:G61" si="7">C44-(C$7+C$8*F44)</f>
        <v>-6.0244483247515745E-3</v>
      </c>
      <c r="H44" s="5">
        <f t="shared" si="3"/>
        <v>-6.0244483247515745E-3</v>
      </c>
      <c r="P44" s="7">
        <f t="shared" ref="P44:P61" si="8">$C44-15018.5</f>
        <v>32610.254999999997</v>
      </c>
    </row>
    <row r="45" spans="1:16" x14ac:dyDescent="0.2">
      <c r="A45" s="43" t="s">
        <v>12</v>
      </c>
      <c r="B45" s="64" t="s">
        <v>11</v>
      </c>
      <c r="C45" s="66">
        <v>51296.743000000002</v>
      </c>
      <c r="D45" s="66">
        <v>5.0000000000000001E-3</v>
      </c>
      <c r="E45" s="5">
        <f t="shared" si="5"/>
        <v>-1218.9929282260348</v>
      </c>
      <c r="F45" s="18">
        <f t="shared" si="6"/>
        <v>-1219</v>
      </c>
      <c r="G45" s="5">
        <f t="shared" si="7"/>
        <v>2.8133535306551494E-3</v>
      </c>
      <c r="I45" s="5">
        <f>G45</f>
        <v>2.8133535306551494E-3</v>
      </c>
      <c r="P45" s="7">
        <f t="shared" si="8"/>
        <v>36278.243000000002</v>
      </c>
    </row>
    <row r="46" spans="1:16" x14ac:dyDescent="0.2">
      <c r="A46" s="46" t="s">
        <v>12</v>
      </c>
      <c r="B46" s="64" t="s">
        <v>11</v>
      </c>
      <c r="C46" s="65">
        <v>51296.743000000002</v>
      </c>
      <c r="D46" s="65">
        <v>5.0000000000000001E-3</v>
      </c>
      <c r="E46" s="5">
        <f t="shared" si="5"/>
        <v>-1218.9929282260348</v>
      </c>
      <c r="F46" s="18">
        <f t="shared" si="6"/>
        <v>-1219</v>
      </c>
      <c r="G46" s="5">
        <f t="shared" si="7"/>
        <v>2.8133535306551494E-3</v>
      </c>
      <c r="I46" s="5">
        <f>G46</f>
        <v>2.8133535306551494E-3</v>
      </c>
      <c r="P46" s="7">
        <f t="shared" si="8"/>
        <v>36278.243000000002</v>
      </c>
    </row>
    <row r="47" spans="1:16" x14ac:dyDescent="0.2">
      <c r="A47" s="67" t="s">
        <v>12</v>
      </c>
      <c r="B47" s="68" t="s">
        <v>11</v>
      </c>
      <c r="C47" s="69">
        <v>51296.743000000002</v>
      </c>
      <c r="D47" s="69">
        <v>5.0000000000000001E-3</v>
      </c>
      <c r="E47" s="5">
        <f t="shared" si="5"/>
        <v>-1218.9929282260348</v>
      </c>
      <c r="F47" s="18">
        <f t="shared" si="6"/>
        <v>-1219</v>
      </c>
      <c r="G47" s="5">
        <f t="shared" si="7"/>
        <v>2.8133535306551494E-3</v>
      </c>
      <c r="I47" s="5">
        <f>G47</f>
        <v>2.8133535306551494E-3</v>
      </c>
      <c r="P47" s="7">
        <f t="shared" si="8"/>
        <v>36278.243000000002</v>
      </c>
    </row>
    <row r="48" spans="1:16" x14ac:dyDescent="0.2">
      <c r="A48" s="46" t="s">
        <v>12</v>
      </c>
      <c r="B48" s="64" t="s">
        <v>43</v>
      </c>
      <c r="C48" s="65">
        <v>51308.871800000001</v>
      </c>
      <c r="D48" s="65">
        <v>1.6999999999999999E-3</v>
      </c>
      <c r="E48" s="5">
        <f t="shared" si="5"/>
        <v>-1188.5054224210751</v>
      </c>
      <c r="F48" s="18">
        <f t="shared" si="6"/>
        <v>-1188.5</v>
      </c>
      <c r="G48" s="5">
        <f t="shared" si="7"/>
        <v>-2.1571938705164939E-3</v>
      </c>
      <c r="I48" s="5">
        <f>G48</f>
        <v>-2.1571938705164939E-3</v>
      </c>
      <c r="N48" s="5">
        <f t="shared" ref="N48:N61" ca="1" si="9">+C$11+C$12*F48</f>
        <v>2.0542116599545576E-2</v>
      </c>
      <c r="P48" s="7">
        <f t="shared" si="8"/>
        <v>36290.371800000001</v>
      </c>
    </row>
    <row r="49" spans="1:17" x14ac:dyDescent="0.2">
      <c r="A49" s="67" t="s">
        <v>12</v>
      </c>
      <c r="B49" s="68" t="s">
        <v>43</v>
      </c>
      <c r="C49" s="69">
        <v>51308.871800000001</v>
      </c>
      <c r="D49" s="69">
        <v>1.6999999999999999E-3</v>
      </c>
      <c r="E49" s="5">
        <f t="shared" si="5"/>
        <v>-1188.5054224210751</v>
      </c>
      <c r="F49" s="18">
        <f t="shared" si="6"/>
        <v>-1188.5</v>
      </c>
      <c r="G49" s="5">
        <f t="shared" si="7"/>
        <v>-2.1571938705164939E-3</v>
      </c>
      <c r="I49" s="5">
        <f>G49</f>
        <v>-2.1571938705164939E-3</v>
      </c>
      <c r="N49" s="5">
        <f t="shared" ca="1" si="9"/>
        <v>2.0542116599545576E-2</v>
      </c>
      <c r="P49" s="7">
        <f t="shared" si="8"/>
        <v>36290.371800000001</v>
      </c>
    </row>
    <row r="50" spans="1:17" x14ac:dyDescent="0.2">
      <c r="A50" s="43" t="s">
        <v>42</v>
      </c>
      <c r="B50" s="64" t="s">
        <v>11</v>
      </c>
      <c r="C50" s="65">
        <v>51781.692900000002</v>
      </c>
      <c r="D50" s="66">
        <v>1E-4</v>
      </c>
      <c r="E50" s="5">
        <f t="shared" si="5"/>
        <v>-7.0382079278785356E-4</v>
      </c>
      <c r="F50" s="18">
        <f t="shared" si="6"/>
        <v>0</v>
      </c>
      <c r="G50" s="5">
        <f t="shared" si="7"/>
        <v>-2.8000000020256266E-4</v>
      </c>
      <c r="K50" s="5">
        <f t="shared" ref="K50:K69" si="10">G50</f>
        <v>-2.8000000020256266E-4</v>
      </c>
      <c r="N50" s="5">
        <f t="shared" ca="1" si="9"/>
        <v>1.6912580990821446E-2</v>
      </c>
      <c r="P50" s="7">
        <f t="shared" si="8"/>
        <v>36763.192900000002</v>
      </c>
    </row>
    <row r="51" spans="1:17" x14ac:dyDescent="0.2">
      <c r="A51" s="43" t="s">
        <v>42</v>
      </c>
      <c r="B51" s="64" t="s">
        <v>43</v>
      </c>
      <c r="C51" s="65">
        <v>51784.676599999999</v>
      </c>
      <c r="D51" s="66">
        <v>1E-4</v>
      </c>
      <c r="E51" s="5">
        <f t="shared" si="5"/>
        <v>7.499260814635158</v>
      </c>
      <c r="F51" s="18">
        <f t="shared" si="6"/>
        <v>7.5</v>
      </c>
      <c r="G51" s="5">
        <f t="shared" si="7"/>
        <v>-2.9406903922790661E-4</v>
      </c>
      <c r="K51" s="5">
        <f t="shared" si="10"/>
        <v>-2.9406903922790661E-4</v>
      </c>
      <c r="N51" s="5">
        <f t="shared" ca="1" si="9"/>
        <v>1.6889676895688564E-2</v>
      </c>
      <c r="P51" s="7">
        <f t="shared" si="8"/>
        <v>36766.176599999999</v>
      </c>
    </row>
    <row r="52" spans="1:17" x14ac:dyDescent="0.2">
      <c r="A52" s="43" t="s">
        <v>42</v>
      </c>
      <c r="B52" s="64" t="s">
        <v>43</v>
      </c>
      <c r="C52" s="65">
        <v>51792.633399999999</v>
      </c>
      <c r="D52" s="66">
        <v>1E-4</v>
      </c>
      <c r="E52" s="5">
        <f t="shared" si="5"/>
        <v>27.499836814645782</v>
      </c>
      <c r="F52" s="18">
        <f t="shared" si="6"/>
        <v>27.5</v>
      </c>
      <c r="G52" s="5">
        <f t="shared" si="7"/>
        <v>-6.4919790020212531E-5</v>
      </c>
      <c r="K52" s="5">
        <f t="shared" si="10"/>
        <v>-6.4919790020212531E-5</v>
      </c>
      <c r="N52" s="5">
        <f t="shared" ca="1" si="9"/>
        <v>1.6828599308667543E-2</v>
      </c>
      <c r="P52" s="7">
        <f t="shared" si="8"/>
        <v>36774.133399999999</v>
      </c>
    </row>
    <row r="53" spans="1:17" x14ac:dyDescent="0.2">
      <c r="A53" s="43" t="s">
        <v>42</v>
      </c>
      <c r="B53" s="64" t="s">
        <v>11</v>
      </c>
      <c r="C53" s="65">
        <v>51793.628199999999</v>
      </c>
      <c r="D53" s="66">
        <v>1E-4</v>
      </c>
      <c r="E53" s="5">
        <f t="shared" si="5"/>
        <v>30.000411543785468</v>
      </c>
      <c r="F53" s="18">
        <f t="shared" si="6"/>
        <v>30</v>
      </c>
      <c r="G53" s="5">
        <f t="shared" si="7"/>
        <v>1.6372386744478717E-4</v>
      </c>
      <c r="K53" s="5">
        <f t="shared" si="10"/>
        <v>1.6372386744478717E-4</v>
      </c>
      <c r="N53" s="5">
        <f t="shared" ca="1" si="9"/>
        <v>1.6820964610289917E-2</v>
      </c>
      <c r="P53" s="7">
        <f t="shared" si="8"/>
        <v>36775.128199999999</v>
      </c>
    </row>
    <row r="54" spans="1:17" x14ac:dyDescent="0.2">
      <c r="A54" s="43" t="s">
        <v>42</v>
      </c>
      <c r="B54" s="64" t="s">
        <v>11</v>
      </c>
      <c r="C54" s="65">
        <v>51803.574200000003</v>
      </c>
      <c r="D54" s="66">
        <v>4.0000000000000002E-4</v>
      </c>
      <c r="E54" s="5">
        <f t="shared" si="5"/>
        <v>55.001131543807887</v>
      </c>
      <c r="F54" s="18">
        <f t="shared" si="6"/>
        <v>55</v>
      </c>
      <c r="G54" s="5">
        <f t="shared" si="7"/>
        <v>4.5016042713541538E-4</v>
      </c>
      <c r="K54" s="5">
        <f t="shared" si="10"/>
        <v>4.5016042713541538E-4</v>
      </c>
      <c r="N54" s="5">
        <f t="shared" ca="1" si="9"/>
        <v>1.6744617626513639E-2</v>
      </c>
      <c r="P54" s="7">
        <f t="shared" si="8"/>
        <v>36785.074200000003</v>
      </c>
    </row>
    <row r="55" spans="1:17" x14ac:dyDescent="0.2">
      <c r="A55" s="43" t="s">
        <v>42</v>
      </c>
      <c r="B55" s="64" t="s">
        <v>43</v>
      </c>
      <c r="C55" s="70">
        <v>51809.73949</v>
      </c>
      <c r="D55" s="71">
        <v>1.550236747979696E-4</v>
      </c>
      <c r="E55" s="5">
        <f t="shared" si="5"/>
        <v>70.498486159614529</v>
      </c>
      <c r="F55" s="18">
        <f t="shared" si="6"/>
        <v>70.5</v>
      </c>
      <c r="G55" s="5">
        <f t="shared" si="7"/>
        <v>-6.0224891058169305E-4</v>
      </c>
      <c r="K55" s="5">
        <f t="shared" si="10"/>
        <v>-6.0224891058169305E-4</v>
      </c>
      <c r="N55" s="5">
        <f t="shared" ca="1" si="9"/>
        <v>1.669728249657235E-2</v>
      </c>
      <c r="P55" s="7">
        <f t="shared" si="8"/>
        <v>36791.23949</v>
      </c>
      <c r="Q55" s="5">
        <f ca="1">(G55-N55)^2</f>
        <v>2.9927378690710915E-4</v>
      </c>
    </row>
    <row r="56" spans="1:17" x14ac:dyDescent="0.2">
      <c r="A56" s="43" t="s">
        <v>42</v>
      </c>
      <c r="B56" s="64" t="s">
        <v>11</v>
      </c>
      <c r="C56" s="65">
        <v>52000.897100000002</v>
      </c>
      <c r="D56" s="66">
        <v>1E-4</v>
      </c>
      <c r="E56" s="5">
        <f t="shared" si="5"/>
        <v>551.00098801783201</v>
      </c>
      <c r="F56" s="18">
        <f t="shared" si="6"/>
        <v>551</v>
      </c>
      <c r="G56" s="5">
        <f t="shared" si="7"/>
        <v>3.9306169492192566E-4</v>
      </c>
      <c r="K56" s="5">
        <f t="shared" si="10"/>
        <v>3.9306169492192566E-4</v>
      </c>
      <c r="N56" s="5">
        <f t="shared" ca="1" si="9"/>
        <v>1.5229893468392337E-2</v>
      </c>
      <c r="P56" s="7">
        <f t="shared" si="8"/>
        <v>36982.397100000002</v>
      </c>
    </row>
    <row r="57" spans="1:17" x14ac:dyDescent="0.2">
      <c r="A57" s="43" t="s">
        <v>42</v>
      </c>
      <c r="B57" s="64" t="s">
        <v>11</v>
      </c>
      <c r="C57" s="65">
        <v>52020.787600000003</v>
      </c>
      <c r="D57" s="66">
        <v>2.0000000000000001E-4</v>
      </c>
      <c r="E57" s="5">
        <f t="shared" si="5"/>
        <v>600.99865754933228</v>
      </c>
      <c r="F57" s="18">
        <f t="shared" si="6"/>
        <v>601</v>
      </c>
      <c r="G57" s="5">
        <f t="shared" si="7"/>
        <v>-5.3406519145937636E-4</v>
      </c>
      <c r="K57" s="5">
        <f t="shared" si="10"/>
        <v>-5.3406519145937636E-4</v>
      </c>
      <c r="N57" s="5">
        <f t="shared" ca="1" si="9"/>
        <v>1.5077199500839786E-2</v>
      </c>
      <c r="P57" s="7">
        <f t="shared" si="8"/>
        <v>37002.287600000003</v>
      </c>
    </row>
    <row r="58" spans="1:17" x14ac:dyDescent="0.2">
      <c r="A58" s="43" t="s">
        <v>42</v>
      </c>
      <c r="B58" s="64" t="s">
        <v>43</v>
      </c>
      <c r="C58" s="65">
        <v>52038.8897</v>
      </c>
      <c r="D58" s="66">
        <v>1E-4</v>
      </c>
      <c r="E58" s="5">
        <f t="shared" si="5"/>
        <v>646.50092313470884</v>
      </c>
      <c r="F58" s="18">
        <f t="shared" si="6"/>
        <v>646.5</v>
      </c>
      <c r="G58" s="5">
        <f t="shared" si="7"/>
        <v>3.672493330668658E-4</v>
      </c>
      <c r="K58" s="5">
        <f t="shared" si="10"/>
        <v>3.672493330668658E-4</v>
      </c>
      <c r="N58" s="5">
        <f t="shared" ca="1" si="9"/>
        <v>1.4938247990366964E-2</v>
      </c>
      <c r="P58" s="7">
        <f t="shared" si="8"/>
        <v>37020.3897</v>
      </c>
    </row>
    <row r="59" spans="1:17" x14ac:dyDescent="0.2">
      <c r="A59" s="43" t="s">
        <v>42</v>
      </c>
      <c r="B59" s="64" t="s">
        <v>11</v>
      </c>
      <c r="C59" s="65">
        <v>52047.840300000003</v>
      </c>
      <c r="D59" s="66">
        <v>1E-4</v>
      </c>
      <c r="E59" s="5">
        <f t="shared" si="5"/>
        <v>668.99956021818105</v>
      </c>
      <c r="F59" s="18">
        <f t="shared" si="6"/>
        <v>669</v>
      </c>
      <c r="G59" s="5">
        <f t="shared" si="7"/>
        <v>-1.7495775682618842E-4</v>
      </c>
      <c r="K59" s="5">
        <f t="shared" si="10"/>
        <v>-1.7495775682618842E-4</v>
      </c>
      <c r="N59" s="5">
        <f t="shared" ca="1" si="9"/>
        <v>1.4869535704968316E-2</v>
      </c>
      <c r="P59" s="7">
        <f t="shared" si="8"/>
        <v>37029.340300000003</v>
      </c>
    </row>
    <row r="60" spans="1:17" x14ac:dyDescent="0.2">
      <c r="A60" s="43" t="s">
        <v>42</v>
      </c>
      <c r="B60" s="64" t="s">
        <v>43</v>
      </c>
      <c r="C60" s="65">
        <v>52054.802000000003</v>
      </c>
      <c r="D60" s="66">
        <v>1E-4</v>
      </c>
      <c r="E60" s="5">
        <f t="shared" si="5"/>
        <v>686.49880739534672</v>
      </c>
      <c r="F60" s="18">
        <f t="shared" si="6"/>
        <v>686.5</v>
      </c>
      <c r="G60" s="5">
        <f t="shared" si="7"/>
        <v>-4.7445217205677181E-4</v>
      </c>
      <c r="K60" s="5">
        <f t="shared" si="10"/>
        <v>-4.7445217205677181E-4</v>
      </c>
      <c r="N60" s="5">
        <f t="shared" ca="1" si="9"/>
        <v>1.4816092816324924E-2</v>
      </c>
      <c r="P60" s="7">
        <f t="shared" si="8"/>
        <v>37036.302000000003</v>
      </c>
    </row>
    <row r="61" spans="1:17" x14ac:dyDescent="0.2">
      <c r="A61" s="43" t="s">
        <v>42</v>
      </c>
      <c r="B61" s="64" t="s">
        <v>43</v>
      </c>
      <c r="C61" s="65">
        <v>52073.898000000001</v>
      </c>
      <c r="D61" s="66">
        <v>2.9999999999999997E-4</v>
      </c>
      <c r="E61" s="5">
        <f t="shared" si="5"/>
        <v>734.49938542874713</v>
      </c>
      <c r="F61" s="18">
        <f t="shared" si="6"/>
        <v>734.5</v>
      </c>
      <c r="G61" s="5">
        <f t="shared" si="7"/>
        <v>-2.4449398915749043E-4</v>
      </c>
      <c r="K61" s="5">
        <f t="shared" si="10"/>
        <v>-2.4449398915749043E-4</v>
      </c>
      <c r="N61" s="5">
        <f t="shared" ca="1" si="9"/>
        <v>1.4669506607474476E-2</v>
      </c>
      <c r="P61" s="7">
        <f t="shared" si="8"/>
        <v>37055.398000000001</v>
      </c>
    </row>
    <row r="62" spans="1:17" x14ac:dyDescent="0.2">
      <c r="A62" s="43" t="s">
        <v>42</v>
      </c>
      <c r="B62" s="64" t="s">
        <v>11</v>
      </c>
      <c r="C62" s="65">
        <v>52110.697399999997</v>
      </c>
      <c r="D62" s="66">
        <v>1E-4</v>
      </c>
      <c r="E62" s="5">
        <f t="shared" ref="E62:E77" si="11">(C62-C$7)/C$8</f>
        <v>827.00003851223835</v>
      </c>
      <c r="F62" s="18">
        <f t="shared" ref="F62:F78" si="12">ROUND(2*E62,0)/2</f>
        <v>827</v>
      </c>
      <c r="G62" s="5">
        <f t="shared" ref="G62:G77" si="13">C62-(C$7+C$8*F62)</f>
        <v>1.5321267710532993E-5</v>
      </c>
      <c r="K62" s="5">
        <f t="shared" si="10"/>
        <v>1.5321267710532993E-5</v>
      </c>
      <c r="N62" s="5">
        <f t="shared" ref="N62:N77" ca="1" si="14">+C$11+C$12*F62</f>
        <v>1.4387022767502257E-2</v>
      </c>
      <c r="P62" s="7">
        <f t="shared" ref="P62:P80" si="15">$C62-15018.5</f>
        <v>37092.197399999997</v>
      </c>
    </row>
    <row r="63" spans="1:17" x14ac:dyDescent="0.2">
      <c r="A63" s="43" t="s">
        <v>42</v>
      </c>
      <c r="B63" s="64" t="s">
        <v>11</v>
      </c>
      <c r="C63" s="65">
        <v>52120.643400000001</v>
      </c>
      <c r="D63" s="66">
        <v>1E-4</v>
      </c>
      <c r="E63" s="5">
        <f t="shared" si="11"/>
        <v>852.00075851226075</v>
      </c>
      <c r="F63" s="18">
        <f t="shared" si="12"/>
        <v>852</v>
      </c>
      <c r="G63" s="5">
        <f t="shared" si="13"/>
        <v>3.0175782740116119E-4</v>
      </c>
      <c r="K63" s="5">
        <f t="shared" si="10"/>
        <v>3.0175782740116119E-4</v>
      </c>
      <c r="N63" s="5">
        <f t="shared" ca="1" si="14"/>
        <v>1.4310675783725982E-2</v>
      </c>
      <c r="P63" s="7">
        <f t="shared" si="15"/>
        <v>37102.143400000001</v>
      </c>
    </row>
    <row r="64" spans="1:17" x14ac:dyDescent="0.2">
      <c r="A64" s="63" t="s">
        <v>50</v>
      </c>
      <c r="B64" s="72" t="s">
        <v>11</v>
      </c>
      <c r="C64" s="63">
        <v>52442.481</v>
      </c>
      <c r="D64" s="63">
        <v>3.0000000000000001E-3</v>
      </c>
      <c r="E64" s="5">
        <f t="shared" si="11"/>
        <v>1660.9864535732218</v>
      </c>
      <c r="F64" s="18">
        <f t="shared" si="12"/>
        <v>1661</v>
      </c>
      <c r="G64" s="5">
        <f t="shared" si="13"/>
        <v>-5.3891552233835682E-3</v>
      </c>
      <c r="K64" s="5">
        <f t="shared" si="10"/>
        <v>-5.3891552233835682E-3</v>
      </c>
      <c r="N64" s="5">
        <f t="shared" ca="1" si="14"/>
        <v>1.184008738872571E-2</v>
      </c>
      <c r="P64" s="7">
        <f t="shared" si="15"/>
        <v>37423.981</v>
      </c>
    </row>
    <row r="65" spans="1:16" x14ac:dyDescent="0.2">
      <c r="A65" s="73" t="s">
        <v>51</v>
      </c>
      <c r="B65" s="74" t="s">
        <v>11</v>
      </c>
      <c r="C65" s="75">
        <v>52866.173900000002</v>
      </c>
      <c r="D65" s="75">
        <v>1E-4</v>
      </c>
      <c r="E65" s="5">
        <f t="shared" si="11"/>
        <v>2726.0002841477003</v>
      </c>
      <c r="F65" s="18">
        <f t="shared" si="12"/>
        <v>2726</v>
      </c>
      <c r="G65" s="5">
        <f t="shared" si="13"/>
        <v>1.1304206418571994E-4</v>
      </c>
      <c r="K65" s="5">
        <f t="shared" si="10"/>
        <v>1.1304206418571994E-4</v>
      </c>
      <c r="N65" s="5">
        <f t="shared" ca="1" si="14"/>
        <v>8.5877058798563798E-3</v>
      </c>
      <c r="P65" s="7">
        <f t="shared" si="15"/>
        <v>37847.673900000002</v>
      </c>
    </row>
    <row r="66" spans="1:16" x14ac:dyDescent="0.2">
      <c r="A66" s="73" t="s">
        <v>51</v>
      </c>
      <c r="B66" s="76"/>
      <c r="C66" s="77">
        <v>53118.3969</v>
      </c>
      <c r="D66" s="77">
        <v>2.0000000000000001E-4</v>
      </c>
      <c r="E66" s="5">
        <f t="shared" si="11"/>
        <v>3359.9995401866463</v>
      </c>
      <c r="F66" s="18">
        <f t="shared" si="12"/>
        <v>3360</v>
      </c>
      <c r="G66" s="5">
        <f t="shared" si="13"/>
        <v>-1.8292687309440225E-4</v>
      </c>
      <c r="K66" s="5">
        <f t="shared" si="10"/>
        <v>-1.8292687309440225E-4</v>
      </c>
      <c r="N66" s="5">
        <f t="shared" ca="1" si="14"/>
        <v>6.6515463712900364E-3</v>
      </c>
      <c r="P66" s="7">
        <f t="shared" si="15"/>
        <v>38099.8969</v>
      </c>
    </row>
    <row r="67" spans="1:16" x14ac:dyDescent="0.2">
      <c r="A67" s="78" t="s">
        <v>52</v>
      </c>
      <c r="B67" s="79" t="s">
        <v>11</v>
      </c>
      <c r="C67" s="80">
        <v>53639.551299999999</v>
      </c>
      <c r="D67" s="80">
        <v>1E-4</v>
      </c>
      <c r="E67" s="5">
        <f t="shared" si="11"/>
        <v>4669.9970498563653</v>
      </c>
      <c r="F67" s="18">
        <f t="shared" si="12"/>
        <v>4670</v>
      </c>
      <c r="G67" s="5">
        <f t="shared" si="13"/>
        <v>-1.1736513406503946E-3</v>
      </c>
      <c r="K67" s="5">
        <f t="shared" si="10"/>
        <v>-1.1736513406503946E-3</v>
      </c>
      <c r="N67" s="5">
        <f t="shared" ca="1" si="14"/>
        <v>2.6509644214132086E-3</v>
      </c>
      <c r="P67" s="7">
        <f t="shared" si="15"/>
        <v>38621.051299999999</v>
      </c>
    </row>
    <row r="68" spans="1:16" x14ac:dyDescent="0.2">
      <c r="A68" s="63" t="s">
        <v>66</v>
      </c>
      <c r="B68" s="72" t="s">
        <v>43</v>
      </c>
      <c r="C68" s="63">
        <v>54565.891199999998</v>
      </c>
      <c r="D68" s="63">
        <v>1E-4</v>
      </c>
      <c r="E68" s="5">
        <f t="shared" si="11"/>
        <v>6998.4873439183475</v>
      </c>
      <c r="F68" s="18">
        <f t="shared" si="12"/>
        <v>6998.5</v>
      </c>
      <c r="G68" s="5">
        <f t="shared" si="13"/>
        <v>-5.034950518165715E-3</v>
      </c>
      <c r="K68" s="5">
        <f t="shared" si="10"/>
        <v>-5.034950518165715E-3</v>
      </c>
      <c r="N68" s="5">
        <f t="shared" ca="1" si="14"/>
        <v>-4.45999364750908E-3</v>
      </c>
      <c r="P68" s="7">
        <f t="shared" si="15"/>
        <v>39547.391199999998</v>
      </c>
    </row>
    <row r="69" spans="1:16" x14ac:dyDescent="0.2">
      <c r="A69" s="94" t="s">
        <v>68</v>
      </c>
      <c r="B69" s="95" t="s">
        <v>11</v>
      </c>
      <c r="C69" s="96">
        <v>55380.43995</v>
      </c>
      <c r="D69" s="96">
        <v>5.9999999999999995E-4</v>
      </c>
      <c r="E69" s="5">
        <f t="shared" si="11"/>
        <v>9045.9742959705327</v>
      </c>
      <c r="F69" s="18">
        <f t="shared" si="12"/>
        <v>9046</v>
      </c>
      <c r="G69" s="5">
        <f t="shared" si="13"/>
        <v>-1.0225796577287838E-2</v>
      </c>
      <c r="K69" s="5">
        <f t="shared" si="10"/>
        <v>-1.0225796577287838E-2</v>
      </c>
      <c r="N69" s="5">
        <f t="shared" ca="1" si="14"/>
        <v>-1.0712811618786032E-2</v>
      </c>
      <c r="P69" s="7">
        <f t="shared" si="15"/>
        <v>40361.93995</v>
      </c>
    </row>
    <row r="70" spans="1:16" x14ac:dyDescent="0.2">
      <c r="A70" s="63" t="s">
        <v>67</v>
      </c>
      <c r="B70" s="72" t="s">
        <v>11</v>
      </c>
      <c r="C70" s="63">
        <v>55670.453699999998</v>
      </c>
      <c r="D70" s="63">
        <v>8.9999999999999998E-4</v>
      </c>
      <c r="E70" s="5">
        <f t="shared" si="11"/>
        <v>9774.9661077444998</v>
      </c>
      <c r="F70" s="18">
        <f t="shared" si="12"/>
        <v>9775</v>
      </c>
      <c r="G70" s="5">
        <f t="shared" si="13"/>
        <v>-1.3483306611306034E-2</v>
      </c>
      <c r="J70" s="5">
        <f>G70</f>
        <v>-1.3483306611306034E-2</v>
      </c>
      <c r="N70" s="5">
        <f t="shared" ca="1" si="14"/>
        <v>-1.293908966570222E-2</v>
      </c>
      <c r="P70" s="7">
        <f t="shared" si="15"/>
        <v>40651.953699999998</v>
      </c>
    </row>
    <row r="71" spans="1:16" x14ac:dyDescent="0.2">
      <c r="A71" s="97" t="s">
        <v>68</v>
      </c>
      <c r="B71" s="98" t="s">
        <v>11</v>
      </c>
      <c r="C71" s="99">
        <v>55717.39832</v>
      </c>
      <c r="D71" s="99">
        <v>2.9999999999999997E-4</v>
      </c>
      <c r="E71" s="5">
        <f t="shared" si="11"/>
        <v>9892.968249321726</v>
      </c>
      <c r="F71" s="18">
        <f t="shared" si="12"/>
        <v>9893</v>
      </c>
      <c r="G71" s="5">
        <f t="shared" si="13"/>
        <v>-1.2631326062546577E-2</v>
      </c>
      <c r="K71" s="5">
        <f>G71</f>
        <v>-1.2631326062546577E-2</v>
      </c>
      <c r="N71" s="5">
        <f t="shared" ca="1" si="14"/>
        <v>-1.329944742912624E-2</v>
      </c>
      <c r="P71" s="7">
        <f t="shared" si="15"/>
        <v>40698.89832</v>
      </c>
    </row>
    <row r="72" spans="1:16" x14ac:dyDescent="0.2">
      <c r="A72" s="97" t="s">
        <v>68</v>
      </c>
      <c r="B72" s="98" t="s">
        <v>43</v>
      </c>
      <c r="C72" s="99">
        <v>56119.400739999997</v>
      </c>
      <c r="D72" s="99">
        <v>4.0000000000000002E-4</v>
      </c>
      <c r="E72" s="5">
        <f t="shared" si="11"/>
        <v>10903.459898401532</v>
      </c>
      <c r="F72" s="18">
        <f t="shared" si="12"/>
        <v>10903.5</v>
      </c>
      <c r="G72" s="5">
        <f t="shared" si="13"/>
        <v>-1.5953560476191342E-2</v>
      </c>
      <c r="K72" s="5">
        <f>G72</f>
        <v>-1.5953560476191342E-2</v>
      </c>
      <c r="N72" s="5">
        <f t="shared" ca="1" si="14"/>
        <v>-1.6385392513363291E-2</v>
      </c>
      <c r="P72" s="7">
        <f t="shared" si="15"/>
        <v>41100.900739999997</v>
      </c>
    </row>
    <row r="73" spans="1:16" x14ac:dyDescent="0.2">
      <c r="A73" s="100" t="s">
        <v>70</v>
      </c>
      <c r="B73" s="98"/>
      <c r="C73" s="100">
        <v>56746.573100000001</v>
      </c>
      <c r="D73" s="100">
        <v>2.0000000000000001E-4</v>
      </c>
      <c r="E73" s="5">
        <f t="shared" si="11"/>
        <v>12479.94899593901</v>
      </c>
      <c r="F73" s="18">
        <f t="shared" si="12"/>
        <v>12480</v>
      </c>
      <c r="G73" s="5">
        <f t="shared" si="13"/>
        <v>-2.0290871245379094E-2</v>
      </c>
      <c r="J73" s="5">
        <f>G73</f>
        <v>-2.0290871245379094E-2</v>
      </c>
      <c r="N73" s="5">
        <f t="shared" ca="1" si="14"/>
        <v>-2.1199833310295218E-2</v>
      </c>
      <c r="P73" s="7">
        <f t="shared" si="15"/>
        <v>41728.073100000001</v>
      </c>
    </row>
    <row r="74" spans="1:16" x14ac:dyDescent="0.2">
      <c r="A74" s="101" t="s">
        <v>129</v>
      </c>
      <c r="B74" s="102" t="s">
        <v>11</v>
      </c>
      <c r="C74" s="103">
        <v>57122.517500000002</v>
      </c>
      <c r="D74" s="103">
        <v>1E-4</v>
      </c>
      <c r="E74" s="5">
        <f t="shared" si="11"/>
        <v>13424.940015441633</v>
      </c>
      <c r="F74" s="18">
        <f t="shared" si="12"/>
        <v>13425</v>
      </c>
      <c r="G74" s="5">
        <f t="shared" si="13"/>
        <v>-2.3863569425884634E-2</v>
      </c>
      <c r="K74" s="5">
        <f>G74</f>
        <v>-2.3863569425884634E-2</v>
      </c>
      <c r="N74" s="5">
        <f t="shared" ca="1" si="14"/>
        <v>-2.4085749297038422E-2</v>
      </c>
      <c r="P74" s="7">
        <f t="shared" si="15"/>
        <v>42104.017500000002</v>
      </c>
    </row>
    <row r="75" spans="1:16" x14ac:dyDescent="0.2">
      <c r="A75" s="101" t="s">
        <v>129</v>
      </c>
      <c r="B75" s="102" t="s">
        <v>43</v>
      </c>
      <c r="C75" s="103">
        <v>57150.56379</v>
      </c>
      <c r="D75" s="103">
        <v>2.9999999999999997E-4</v>
      </c>
      <c r="E75" s="5">
        <f t="shared" si="11"/>
        <v>13495.438451328335</v>
      </c>
      <c r="F75" s="18">
        <f t="shared" si="12"/>
        <v>13495.5</v>
      </c>
      <c r="G75" s="5">
        <f t="shared" si="13"/>
        <v>-2.4485818343237042E-2</v>
      </c>
      <c r="K75" s="5">
        <f>G75</f>
        <v>-2.4485818343237042E-2</v>
      </c>
      <c r="N75" s="5">
        <f t="shared" ca="1" si="14"/>
        <v>-2.4301047791287517E-2</v>
      </c>
      <c r="P75" s="7">
        <f t="shared" si="15"/>
        <v>42132.06379</v>
      </c>
    </row>
    <row r="76" spans="1:16" ht="12" customHeight="1" x14ac:dyDescent="0.2">
      <c r="A76" s="104" t="s">
        <v>130</v>
      </c>
      <c r="B76" s="105" t="s">
        <v>11</v>
      </c>
      <c r="C76" s="106">
        <v>57189.749199999998</v>
      </c>
      <c r="D76" s="106">
        <v>1E-4</v>
      </c>
      <c r="E76" s="5">
        <f t="shared" si="11"/>
        <v>13593.936688156777</v>
      </c>
      <c r="F76" s="18">
        <f t="shared" si="12"/>
        <v>13594</v>
      </c>
      <c r="G76" s="5">
        <f t="shared" si="13"/>
        <v>-2.5187258317600936E-2</v>
      </c>
      <c r="K76" s="5">
        <f>G76</f>
        <v>-2.5187258317600936E-2</v>
      </c>
      <c r="N76" s="5">
        <f t="shared" ca="1" si="14"/>
        <v>-2.4601854907366046E-2</v>
      </c>
      <c r="P76" s="7">
        <f t="shared" si="15"/>
        <v>42171.249199999998</v>
      </c>
    </row>
    <row r="77" spans="1:16" ht="12" customHeight="1" x14ac:dyDescent="0.2">
      <c r="A77" s="101" t="s">
        <v>129</v>
      </c>
      <c r="B77" s="102" t="s">
        <v>11</v>
      </c>
      <c r="C77" s="103">
        <v>57625.368240000003</v>
      </c>
      <c r="D77" s="103">
        <v>1E-4</v>
      </c>
      <c r="E77" s="5">
        <f t="shared" si="11"/>
        <v>14688.928609101358</v>
      </c>
      <c r="F77" s="18">
        <f t="shared" si="12"/>
        <v>14689</v>
      </c>
      <c r="G77" s="5">
        <f t="shared" si="13"/>
        <v>-2.840133715653792E-2</v>
      </c>
      <c r="K77" s="5">
        <f>G77</f>
        <v>-2.840133715653792E-2</v>
      </c>
      <c r="N77" s="5">
        <f t="shared" ca="1" si="14"/>
        <v>-2.7945852796766906E-2</v>
      </c>
      <c r="P77" s="7">
        <f t="shared" si="15"/>
        <v>42606.868240000003</v>
      </c>
    </row>
    <row r="78" spans="1:16" ht="12" customHeight="1" x14ac:dyDescent="0.2">
      <c r="A78" s="107" t="s">
        <v>0</v>
      </c>
      <c r="B78" s="108" t="s">
        <v>11</v>
      </c>
      <c r="C78" s="107">
        <v>58293.714699999997</v>
      </c>
      <c r="D78" s="107">
        <v>2.0000000000000001E-4</v>
      </c>
      <c r="E78" s="5">
        <f>(C78-C$7)/C$8</f>
        <v>16368.91480550796</v>
      </c>
      <c r="F78" s="18">
        <f t="shared" si="12"/>
        <v>16369</v>
      </c>
      <c r="G78" s="5">
        <f>C78-(C$7+C$8*F78)</f>
        <v>-3.38928006021888E-2</v>
      </c>
      <c r="K78" s="5">
        <f>G78</f>
        <v>-3.38928006021888E-2</v>
      </c>
      <c r="N78" s="5">
        <f ca="1">+C$11+C$12*F78</f>
        <v>-3.307637010653261E-2</v>
      </c>
      <c r="P78" s="7">
        <f t="shared" si="15"/>
        <v>43275.214699999997</v>
      </c>
    </row>
    <row r="79" spans="1:16" ht="12" customHeight="1" x14ac:dyDescent="0.2">
      <c r="A79" s="109" t="s">
        <v>131</v>
      </c>
      <c r="B79" s="110" t="s">
        <v>11</v>
      </c>
      <c r="C79" s="111">
        <v>58655.7359</v>
      </c>
      <c r="D79" s="107">
        <v>2.0000000000000001E-4</v>
      </c>
      <c r="E79" s="5">
        <f t="shared" ref="E79:E80" si="16">(C79-C$7)/C$8</f>
        <v>17278.907833385394</v>
      </c>
      <c r="F79" s="18">
        <f t="shared" ref="F79:F80" si="17">ROUND(2*E79,0)/2</f>
        <v>17279</v>
      </c>
      <c r="G79" s="5">
        <f t="shared" ref="G79:G80" si="18">C79-(C$7+C$8*F79)</f>
        <v>-3.6666509957285598E-2</v>
      </c>
      <c r="K79" s="5">
        <f t="shared" ref="K79:K80" si="19">G79</f>
        <v>-3.6666509957285598E-2</v>
      </c>
      <c r="N79" s="5">
        <f t="shared" ref="N79:N80" ca="1" si="20">+C$11+C$12*F79</f>
        <v>-3.5855400315989036E-2</v>
      </c>
      <c r="P79" s="7">
        <f t="shared" si="15"/>
        <v>43637.2359</v>
      </c>
    </row>
    <row r="80" spans="1:16" ht="12" customHeight="1" x14ac:dyDescent="0.2">
      <c r="A80" s="109" t="s">
        <v>132</v>
      </c>
      <c r="B80" s="110" t="s">
        <v>11</v>
      </c>
      <c r="C80" s="111">
        <v>59335.223900000099</v>
      </c>
      <c r="D80" s="107">
        <v>2.0000000000000001E-4</v>
      </c>
      <c r="E80" s="5">
        <f t="shared" si="16"/>
        <v>18986.899913756562</v>
      </c>
      <c r="F80" s="18">
        <f t="shared" si="17"/>
        <v>18987</v>
      </c>
      <c r="G80" s="5">
        <f t="shared" si="18"/>
        <v>-3.9817164353735279E-2</v>
      </c>
      <c r="K80" s="5">
        <f t="shared" si="19"/>
        <v>-3.9817164353735279E-2</v>
      </c>
      <c r="N80" s="5">
        <f t="shared" ca="1" si="20"/>
        <v>-4.107142624758417E-2</v>
      </c>
      <c r="P80" s="7">
        <f t="shared" si="15"/>
        <v>44316.723900000099</v>
      </c>
    </row>
    <row r="81" spans="2:2" ht="12" customHeight="1" x14ac:dyDescent="0.2">
      <c r="B81" s="26"/>
    </row>
    <row r="82" spans="2:2" ht="12" customHeight="1" x14ac:dyDescent="0.2">
      <c r="B82" s="26"/>
    </row>
    <row r="83" spans="2:2" x14ac:dyDescent="0.2">
      <c r="B83" s="26"/>
    </row>
    <row r="84" spans="2:2" x14ac:dyDescent="0.2">
      <c r="B84" s="26"/>
    </row>
    <row r="85" spans="2:2" x14ac:dyDescent="0.2">
      <c r="B85" s="26"/>
    </row>
    <row r="86" spans="2:2" x14ac:dyDescent="0.2">
      <c r="B86" s="26"/>
    </row>
    <row r="87" spans="2:2" x14ac:dyDescent="0.2">
      <c r="B87" s="26"/>
    </row>
    <row r="88" spans="2:2" x14ac:dyDescent="0.2">
      <c r="B88" s="26"/>
    </row>
    <row r="89" spans="2:2" x14ac:dyDescent="0.2">
      <c r="B89" s="26"/>
    </row>
    <row r="90" spans="2:2" x14ac:dyDescent="0.2">
      <c r="B90" s="26"/>
    </row>
    <row r="91" spans="2:2" x14ac:dyDescent="0.2">
      <c r="B91" s="26"/>
    </row>
    <row r="92" spans="2:2" x14ac:dyDescent="0.2">
      <c r="B92" s="26"/>
    </row>
    <row r="93" spans="2:2" x14ac:dyDescent="0.2">
      <c r="B93" s="26"/>
    </row>
    <row r="94" spans="2:2" x14ac:dyDescent="0.2">
      <c r="B94" s="26"/>
    </row>
    <row r="95" spans="2:2" x14ac:dyDescent="0.2">
      <c r="B95" s="26"/>
    </row>
    <row r="96" spans="2:2" x14ac:dyDescent="0.2">
      <c r="B96" s="26"/>
    </row>
    <row r="97" spans="2:2" x14ac:dyDescent="0.2">
      <c r="B97" s="26"/>
    </row>
    <row r="98" spans="2:2" x14ac:dyDescent="0.2">
      <c r="B98" s="26"/>
    </row>
    <row r="99" spans="2:2" x14ac:dyDescent="0.2">
      <c r="B99" s="26"/>
    </row>
    <row r="100" spans="2:2" x14ac:dyDescent="0.2">
      <c r="B100" s="26"/>
    </row>
    <row r="101" spans="2:2" x14ac:dyDescent="0.2">
      <c r="B101" s="26"/>
    </row>
    <row r="102" spans="2:2" x14ac:dyDescent="0.2">
      <c r="B102" s="26"/>
    </row>
    <row r="103" spans="2:2" x14ac:dyDescent="0.2">
      <c r="B103" s="26"/>
    </row>
    <row r="104" spans="2:2" x14ac:dyDescent="0.2">
      <c r="B104" s="26"/>
    </row>
    <row r="105" spans="2:2" x14ac:dyDescent="0.2">
      <c r="B105" s="26"/>
    </row>
    <row r="106" spans="2:2" x14ac:dyDescent="0.2">
      <c r="B106" s="26"/>
    </row>
    <row r="107" spans="2:2" x14ac:dyDescent="0.2">
      <c r="B107" s="26"/>
    </row>
    <row r="108" spans="2:2" x14ac:dyDescent="0.2">
      <c r="B108" s="26"/>
    </row>
    <row r="109" spans="2:2" x14ac:dyDescent="0.2">
      <c r="B109" s="26"/>
    </row>
    <row r="110" spans="2:2" x14ac:dyDescent="0.2">
      <c r="B110" s="26"/>
    </row>
    <row r="111" spans="2:2" x14ac:dyDescent="0.2">
      <c r="B111" s="26"/>
    </row>
    <row r="112" spans="2:2" x14ac:dyDescent="0.2">
      <c r="B112" s="26"/>
    </row>
    <row r="113" spans="2:2" x14ac:dyDescent="0.2">
      <c r="B113" s="26"/>
    </row>
    <row r="114" spans="2:2" x14ac:dyDescent="0.2">
      <c r="B114" s="26"/>
    </row>
    <row r="115" spans="2:2" x14ac:dyDescent="0.2">
      <c r="B115" s="26"/>
    </row>
    <row r="116" spans="2:2" x14ac:dyDescent="0.2">
      <c r="B116" s="26"/>
    </row>
    <row r="117" spans="2:2" x14ac:dyDescent="0.2">
      <c r="B117" s="26"/>
    </row>
    <row r="118" spans="2:2" x14ac:dyDescent="0.2">
      <c r="B118" s="26"/>
    </row>
    <row r="119" spans="2:2" x14ac:dyDescent="0.2">
      <c r="B119" s="26"/>
    </row>
    <row r="120" spans="2:2" x14ac:dyDescent="0.2">
      <c r="B120" s="26"/>
    </row>
    <row r="121" spans="2:2" x14ac:dyDescent="0.2">
      <c r="B121" s="26"/>
    </row>
    <row r="122" spans="2:2" x14ac:dyDescent="0.2">
      <c r="B122" s="26"/>
    </row>
    <row r="123" spans="2:2" x14ac:dyDescent="0.2">
      <c r="B123" s="26"/>
    </row>
    <row r="124" spans="2:2" x14ac:dyDescent="0.2">
      <c r="B124" s="26"/>
    </row>
    <row r="125" spans="2:2" x14ac:dyDescent="0.2">
      <c r="B125" s="26"/>
    </row>
    <row r="126" spans="2:2" x14ac:dyDescent="0.2">
      <c r="B126" s="26"/>
    </row>
    <row r="127" spans="2:2" x14ac:dyDescent="0.2">
      <c r="B127" s="26"/>
    </row>
    <row r="128" spans="2:2" x14ac:dyDescent="0.2">
      <c r="B128" s="26"/>
    </row>
    <row r="129" spans="2:2" x14ac:dyDescent="0.2">
      <c r="B129" s="26"/>
    </row>
    <row r="130" spans="2:2" x14ac:dyDescent="0.2">
      <c r="B130" s="26"/>
    </row>
    <row r="131" spans="2:2" x14ac:dyDescent="0.2">
      <c r="B131" s="26"/>
    </row>
    <row r="132" spans="2:2" x14ac:dyDescent="0.2">
      <c r="B132" s="26"/>
    </row>
    <row r="133" spans="2:2" x14ac:dyDescent="0.2">
      <c r="B133" s="26"/>
    </row>
    <row r="134" spans="2:2" x14ac:dyDescent="0.2">
      <c r="B134" s="26"/>
    </row>
    <row r="135" spans="2:2" x14ac:dyDescent="0.2">
      <c r="B135" s="26"/>
    </row>
    <row r="136" spans="2:2" x14ac:dyDescent="0.2">
      <c r="B136" s="26"/>
    </row>
    <row r="137" spans="2:2" x14ac:dyDescent="0.2">
      <c r="B137" s="26"/>
    </row>
    <row r="138" spans="2:2" x14ac:dyDescent="0.2">
      <c r="B138" s="26"/>
    </row>
    <row r="139" spans="2:2" x14ac:dyDescent="0.2">
      <c r="B139" s="26"/>
    </row>
    <row r="140" spans="2:2" x14ac:dyDescent="0.2">
      <c r="B140" s="26"/>
    </row>
    <row r="141" spans="2:2" x14ac:dyDescent="0.2">
      <c r="B141" s="26"/>
    </row>
    <row r="142" spans="2:2" x14ac:dyDescent="0.2">
      <c r="B142" s="26"/>
    </row>
    <row r="143" spans="2:2" x14ac:dyDescent="0.2">
      <c r="B143" s="26"/>
    </row>
    <row r="144" spans="2:2" x14ac:dyDescent="0.2">
      <c r="B144" s="26"/>
    </row>
    <row r="145" spans="2:2" x14ac:dyDescent="0.2">
      <c r="B145" s="26"/>
    </row>
    <row r="146" spans="2:2" x14ac:dyDescent="0.2">
      <c r="B146" s="26"/>
    </row>
    <row r="147" spans="2:2" x14ac:dyDescent="0.2">
      <c r="B147" s="26"/>
    </row>
    <row r="148" spans="2:2" x14ac:dyDescent="0.2">
      <c r="B148" s="26"/>
    </row>
    <row r="149" spans="2:2" x14ac:dyDescent="0.2">
      <c r="B149" s="26"/>
    </row>
    <row r="150" spans="2:2" x14ac:dyDescent="0.2">
      <c r="B150" s="26"/>
    </row>
    <row r="151" spans="2:2" x14ac:dyDescent="0.2">
      <c r="B151" s="26"/>
    </row>
    <row r="152" spans="2:2" x14ac:dyDescent="0.2">
      <c r="B152" s="26"/>
    </row>
    <row r="153" spans="2:2" x14ac:dyDescent="0.2">
      <c r="B153" s="26"/>
    </row>
    <row r="154" spans="2:2" x14ac:dyDescent="0.2">
      <c r="B154" s="26"/>
    </row>
    <row r="155" spans="2:2" x14ac:dyDescent="0.2">
      <c r="B155" s="26"/>
    </row>
    <row r="156" spans="2:2" x14ac:dyDescent="0.2">
      <c r="B156" s="26"/>
    </row>
    <row r="157" spans="2:2" x14ac:dyDescent="0.2">
      <c r="B157" s="26"/>
    </row>
    <row r="158" spans="2:2" x14ac:dyDescent="0.2">
      <c r="B158" s="26"/>
    </row>
    <row r="159" spans="2:2" x14ac:dyDescent="0.2">
      <c r="B159" s="26"/>
    </row>
    <row r="160" spans="2:2" x14ac:dyDescent="0.2">
      <c r="B160" s="26"/>
    </row>
    <row r="161" spans="2:2" x14ac:dyDescent="0.2">
      <c r="B161" s="26"/>
    </row>
    <row r="162" spans="2:2" x14ac:dyDescent="0.2">
      <c r="B162" s="26"/>
    </row>
    <row r="163" spans="2:2" x14ac:dyDescent="0.2">
      <c r="B163" s="26"/>
    </row>
    <row r="164" spans="2:2" x14ac:dyDescent="0.2">
      <c r="B164" s="26"/>
    </row>
    <row r="165" spans="2:2" x14ac:dyDescent="0.2">
      <c r="B165" s="26"/>
    </row>
    <row r="166" spans="2:2" x14ac:dyDescent="0.2">
      <c r="B166" s="26"/>
    </row>
    <row r="167" spans="2:2" x14ac:dyDescent="0.2">
      <c r="B167" s="26"/>
    </row>
    <row r="168" spans="2:2" x14ac:dyDescent="0.2">
      <c r="B168" s="26"/>
    </row>
    <row r="169" spans="2:2" x14ac:dyDescent="0.2">
      <c r="B169" s="26"/>
    </row>
    <row r="170" spans="2:2" x14ac:dyDescent="0.2">
      <c r="B170" s="26"/>
    </row>
    <row r="171" spans="2:2" x14ac:dyDescent="0.2">
      <c r="B171" s="26"/>
    </row>
    <row r="172" spans="2:2" x14ac:dyDescent="0.2">
      <c r="B172" s="26"/>
    </row>
    <row r="173" spans="2:2" x14ac:dyDescent="0.2">
      <c r="B173" s="26"/>
    </row>
    <row r="174" spans="2:2" x14ac:dyDescent="0.2">
      <c r="B174" s="26"/>
    </row>
    <row r="175" spans="2:2" x14ac:dyDescent="0.2">
      <c r="B175" s="26"/>
    </row>
    <row r="176" spans="2:2" x14ac:dyDescent="0.2">
      <c r="B176" s="26"/>
    </row>
    <row r="177" spans="2:2" x14ac:dyDescent="0.2">
      <c r="B177" s="26"/>
    </row>
    <row r="178" spans="2:2" x14ac:dyDescent="0.2">
      <c r="B178" s="26"/>
    </row>
    <row r="179" spans="2:2" x14ac:dyDescent="0.2">
      <c r="B179" s="26"/>
    </row>
    <row r="180" spans="2:2" x14ac:dyDescent="0.2">
      <c r="B180" s="26"/>
    </row>
    <row r="181" spans="2:2" x14ac:dyDescent="0.2">
      <c r="B181" s="26"/>
    </row>
    <row r="182" spans="2:2" x14ac:dyDescent="0.2">
      <c r="B182" s="26"/>
    </row>
    <row r="183" spans="2:2" x14ac:dyDescent="0.2">
      <c r="B183" s="26"/>
    </row>
    <row r="184" spans="2:2" x14ac:dyDescent="0.2">
      <c r="B184" s="26"/>
    </row>
    <row r="185" spans="2:2" x14ac:dyDescent="0.2">
      <c r="B185" s="26"/>
    </row>
    <row r="186" spans="2:2" x14ac:dyDescent="0.2">
      <c r="B186" s="26"/>
    </row>
    <row r="187" spans="2:2" x14ac:dyDescent="0.2">
      <c r="B187" s="26"/>
    </row>
    <row r="188" spans="2:2" x14ac:dyDescent="0.2">
      <c r="B188" s="26"/>
    </row>
    <row r="189" spans="2:2" x14ac:dyDescent="0.2">
      <c r="B189" s="26"/>
    </row>
    <row r="190" spans="2:2" x14ac:dyDescent="0.2">
      <c r="B190" s="26"/>
    </row>
    <row r="191" spans="2:2" x14ac:dyDescent="0.2">
      <c r="B191" s="26"/>
    </row>
    <row r="192" spans="2:2" x14ac:dyDescent="0.2">
      <c r="B192" s="26"/>
    </row>
    <row r="193" spans="2:2" x14ac:dyDescent="0.2">
      <c r="B193" s="26"/>
    </row>
    <row r="194" spans="2:2" x14ac:dyDescent="0.2">
      <c r="B194" s="26"/>
    </row>
    <row r="195" spans="2:2" x14ac:dyDescent="0.2">
      <c r="B195" s="26"/>
    </row>
    <row r="196" spans="2:2" x14ac:dyDescent="0.2">
      <c r="B196" s="26"/>
    </row>
    <row r="197" spans="2:2" x14ac:dyDescent="0.2">
      <c r="B197" s="26"/>
    </row>
    <row r="198" spans="2:2" x14ac:dyDescent="0.2">
      <c r="B198" s="26"/>
    </row>
    <row r="199" spans="2:2" x14ac:dyDescent="0.2">
      <c r="B199" s="26"/>
    </row>
    <row r="200" spans="2:2" x14ac:dyDescent="0.2">
      <c r="B200" s="26"/>
    </row>
    <row r="201" spans="2:2" x14ac:dyDescent="0.2">
      <c r="B201" s="26"/>
    </row>
    <row r="202" spans="2:2" x14ac:dyDescent="0.2">
      <c r="B202" s="26"/>
    </row>
    <row r="203" spans="2:2" x14ac:dyDescent="0.2">
      <c r="B203" s="26"/>
    </row>
    <row r="204" spans="2:2" x14ac:dyDescent="0.2">
      <c r="B204" s="26"/>
    </row>
    <row r="205" spans="2:2" x14ac:dyDescent="0.2">
      <c r="B205" s="26"/>
    </row>
    <row r="206" spans="2:2" x14ac:dyDescent="0.2">
      <c r="B206" s="26"/>
    </row>
    <row r="207" spans="2:2" x14ac:dyDescent="0.2">
      <c r="B207" s="26"/>
    </row>
    <row r="208" spans="2:2" x14ac:dyDescent="0.2">
      <c r="B208" s="26"/>
    </row>
    <row r="209" spans="2:2" x14ac:dyDescent="0.2">
      <c r="B209" s="26"/>
    </row>
    <row r="210" spans="2:2" x14ac:dyDescent="0.2">
      <c r="B210" s="26"/>
    </row>
    <row r="211" spans="2:2" x14ac:dyDescent="0.2">
      <c r="B211" s="26"/>
    </row>
    <row r="212" spans="2:2" x14ac:dyDescent="0.2">
      <c r="B212" s="26"/>
    </row>
    <row r="213" spans="2:2" x14ac:dyDescent="0.2">
      <c r="B213" s="26"/>
    </row>
    <row r="214" spans="2:2" x14ac:dyDescent="0.2">
      <c r="B214" s="26"/>
    </row>
    <row r="215" spans="2:2" x14ac:dyDescent="0.2">
      <c r="B215" s="26"/>
    </row>
    <row r="216" spans="2:2" x14ac:dyDescent="0.2">
      <c r="B216" s="26"/>
    </row>
    <row r="217" spans="2:2" x14ac:dyDescent="0.2">
      <c r="B217" s="26"/>
    </row>
    <row r="218" spans="2:2" x14ac:dyDescent="0.2">
      <c r="B218" s="26"/>
    </row>
    <row r="219" spans="2:2" x14ac:dyDescent="0.2">
      <c r="B219" s="26"/>
    </row>
    <row r="220" spans="2:2" x14ac:dyDescent="0.2">
      <c r="B220" s="26"/>
    </row>
    <row r="221" spans="2:2" x14ac:dyDescent="0.2">
      <c r="B221" s="26"/>
    </row>
    <row r="222" spans="2:2" x14ac:dyDescent="0.2">
      <c r="B222" s="26"/>
    </row>
    <row r="223" spans="2:2" x14ac:dyDescent="0.2">
      <c r="B223" s="26"/>
    </row>
    <row r="224" spans="2:2" x14ac:dyDescent="0.2">
      <c r="B224" s="26"/>
    </row>
    <row r="225" spans="2:2" x14ac:dyDescent="0.2">
      <c r="B225" s="26"/>
    </row>
    <row r="226" spans="2:2" x14ac:dyDescent="0.2">
      <c r="B226" s="26"/>
    </row>
    <row r="227" spans="2:2" x14ac:dyDescent="0.2">
      <c r="B227" s="26"/>
    </row>
    <row r="228" spans="2:2" x14ac:dyDescent="0.2">
      <c r="B228" s="26"/>
    </row>
    <row r="229" spans="2:2" x14ac:dyDescent="0.2">
      <c r="B229" s="26"/>
    </row>
    <row r="230" spans="2:2" x14ac:dyDescent="0.2">
      <c r="B230" s="26"/>
    </row>
    <row r="231" spans="2:2" x14ac:dyDescent="0.2">
      <c r="B231" s="26"/>
    </row>
    <row r="232" spans="2:2" x14ac:dyDescent="0.2">
      <c r="B232" s="26"/>
    </row>
    <row r="233" spans="2:2" x14ac:dyDescent="0.2">
      <c r="B233" s="26"/>
    </row>
    <row r="234" spans="2:2" x14ac:dyDescent="0.2">
      <c r="B234" s="26"/>
    </row>
    <row r="235" spans="2:2" x14ac:dyDescent="0.2">
      <c r="B235" s="26"/>
    </row>
    <row r="236" spans="2:2" x14ac:dyDescent="0.2">
      <c r="B236" s="26"/>
    </row>
    <row r="237" spans="2:2" x14ac:dyDescent="0.2">
      <c r="B237" s="26"/>
    </row>
    <row r="238" spans="2:2" x14ac:dyDescent="0.2">
      <c r="B238" s="26"/>
    </row>
    <row r="239" spans="2:2" x14ac:dyDescent="0.2">
      <c r="B239" s="26"/>
    </row>
    <row r="240" spans="2:2" x14ac:dyDescent="0.2">
      <c r="B240" s="26"/>
    </row>
    <row r="241" spans="2:2" x14ac:dyDescent="0.2">
      <c r="B241" s="26"/>
    </row>
    <row r="242" spans="2:2" x14ac:dyDescent="0.2">
      <c r="B242" s="26"/>
    </row>
    <row r="243" spans="2:2" x14ac:dyDescent="0.2">
      <c r="B243" s="26"/>
    </row>
    <row r="244" spans="2:2" x14ac:dyDescent="0.2">
      <c r="B244" s="26"/>
    </row>
    <row r="245" spans="2:2" x14ac:dyDescent="0.2">
      <c r="B245" s="26"/>
    </row>
    <row r="246" spans="2:2" x14ac:dyDescent="0.2">
      <c r="B246" s="26"/>
    </row>
    <row r="247" spans="2:2" x14ac:dyDescent="0.2">
      <c r="B247" s="26"/>
    </row>
    <row r="248" spans="2:2" x14ac:dyDescent="0.2">
      <c r="B248" s="26"/>
    </row>
    <row r="249" spans="2:2" x14ac:dyDescent="0.2">
      <c r="B249" s="26"/>
    </row>
    <row r="250" spans="2:2" x14ac:dyDescent="0.2">
      <c r="B250" s="26"/>
    </row>
    <row r="251" spans="2:2" x14ac:dyDescent="0.2">
      <c r="B251" s="26"/>
    </row>
    <row r="252" spans="2:2" x14ac:dyDescent="0.2">
      <c r="B252" s="26"/>
    </row>
    <row r="253" spans="2:2" x14ac:dyDescent="0.2">
      <c r="B253" s="26"/>
    </row>
    <row r="254" spans="2:2" x14ac:dyDescent="0.2">
      <c r="B254" s="26"/>
    </row>
    <row r="255" spans="2:2" x14ac:dyDescent="0.2">
      <c r="B255" s="26"/>
    </row>
    <row r="256" spans="2:2" x14ac:dyDescent="0.2">
      <c r="B256" s="26"/>
    </row>
    <row r="257" spans="2:2" x14ac:dyDescent="0.2">
      <c r="B257" s="26"/>
    </row>
    <row r="258" spans="2:2" x14ac:dyDescent="0.2">
      <c r="B258" s="26"/>
    </row>
    <row r="259" spans="2:2" x14ac:dyDescent="0.2">
      <c r="B259" s="26"/>
    </row>
    <row r="260" spans="2:2" x14ac:dyDescent="0.2">
      <c r="B260" s="26"/>
    </row>
    <row r="261" spans="2:2" x14ac:dyDescent="0.2">
      <c r="B261" s="26"/>
    </row>
    <row r="262" spans="2:2" x14ac:dyDescent="0.2">
      <c r="B262" s="26"/>
    </row>
    <row r="263" spans="2:2" x14ac:dyDescent="0.2">
      <c r="B263" s="26"/>
    </row>
    <row r="264" spans="2:2" x14ac:dyDescent="0.2">
      <c r="B264" s="26"/>
    </row>
    <row r="265" spans="2:2" x14ac:dyDescent="0.2">
      <c r="B265" s="26"/>
    </row>
    <row r="266" spans="2:2" x14ac:dyDescent="0.2">
      <c r="B266" s="26"/>
    </row>
    <row r="267" spans="2:2" x14ac:dyDescent="0.2">
      <c r="B267" s="26"/>
    </row>
    <row r="268" spans="2:2" x14ac:dyDescent="0.2">
      <c r="B268" s="26"/>
    </row>
    <row r="269" spans="2:2" x14ac:dyDescent="0.2">
      <c r="B269" s="26"/>
    </row>
    <row r="270" spans="2:2" x14ac:dyDescent="0.2">
      <c r="B270" s="26"/>
    </row>
    <row r="271" spans="2:2" x14ac:dyDescent="0.2">
      <c r="B271" s="26"/>
    </row>
    <row r="272" spans="2:2" x14ac:dyDescent="0.2">
      <c r="B272" s="26"/>
    </row>
    <row r="273" spans="2:2" x14ac:dyDescent="0.2">
      <c r="B273" s="26"/>
    </row>
    <row r="274" spans="2:2" x14ac:dyDescent="0.2">
      <c r="B274" s="26"/>
    </row>
    <row r="275" spans="2:2" x14ac:dyDescent="0.2">
      <c r="B275" s="26"/>
    </row>
    <row r="276" spans="2:2" x14ac:dyDescent="0.2">
      <c r="B276" s="26"/>
    </row>
    <row r="277" spans="2:2" x14ac:dyDescent="0.2">
      <c r="B277" s="26"/>
    </row>
    <row r="278" spans="2:2" x14ac:dyDescent="0.2">
      <c r="B278" s="26"/>
    </row>
    <row r="279" spans="2:2" x14ac:dyDescent="0.2">
      <c r="B279" s="26"/>
    </row>
    <row r="280" spans="2:2" x14ac:dyDescent="0.2">
      <c r="B280" s="26"/>
    </row>
    <row r="281" spans="2:2" x14ac:dyDescent="0.2">
      <c r="B281" s="26"/>
    </row>
    <row r="282" spans="2:2" x14ac:dyDescent="0.2">
      <c r="B282" s="26"/>
    </row>
    <row r="283" spans="2:2" x14ac:dyDescent="0.2">
      <c r="B283" s="26"/>
    </row>
    <row r="284" spans="2:2" x14ac:dyDescent="0.2">
      <c r="B284" s="26"/>
    </row>
    <row r="285" spans="2:2" x14ac:dyDescent="0.2">
      <c r="B285" s="26"/>
    </row>
    <row r="286" spans="2:2" x14ac:dyDescent="0.2">
      <c r="B286" s="26"/>
    </row>
    <row r="287" spans="2:2" x14ac:dyDescent="0.2">
      <c r="B287" s="26"/>
    </row>
    <row r="288" spans="2:2" x14ac:dyDescent="0.2">
      <c r="B288" s="26"/>
    </row>
    <row r="289" spans="2:2" x14ac:dyDescent="0.2">
      <c r="B289" s="26"/>
    </row>
    <row r="290" spans="2:2" x14ac:dyDescent="0.2">
      <c r="B290" s="26"/>
    </row>
    <row r="291" spans="2:2" x14ac:dyDescent="0.2">
      <c r="B291" s="26"/>
    </row>
    <row r="292" spans="2:2" x14ac:dyDescent="0.2">
      <c r="B292" s="26"/>
    </row>
    <row r="293" spans="2:2" x14ac:dyDescent="0.2">
      <c r="B293" s="26"/>
    </row>
    <row r="294" spans="2:2" x14ac:dyDescent="0.2">
      <c r="B294" s="26"/>
    </row>
    <row r="295" spans="2:2" x14ac:dyDescent="0.2">
      <c r="B295" s="26"/>
    </row>
    <row r="296" spans="2:2" x14ac:dyDescent="0.2">
      <c r="B296" s="26"/>
    </row>
    <row r="297" spans="2:2" x14ac:dyDescent="0.2">
      <c r="B297" s="26"/>
    </row>
    <row r="298" spans="2:2" x14ac:dyDescent="0.2">
      <c r="B298" s="26"/>
    </row>
    <row r="299" spans="2:2" x14ac:dyDescent="0.2">
      <c r="B299" s="26"/>
    </row>
    <row r="300" spans="2:2" x14ac:dyDescent="0.2">
      <c r="B300" s="26"/>
    </row>
    <row r="301" spans="2:2" x14ac:dyDescent="0.2">
      <c r="B301" s="26"/>
    </row>
    <row r="302" spans="2:2" x14ac:dyDescent="0.2">
      <c r="B302" s="26"/>
    </row>
    <row r="303" spans="2:2" x14ac:dyDescent="0.2">
      <c r="B303" s="26"/>
    </row>
    <row r="304" spans="2:2" x14ac:dyDescent="0.2">
      <c r="B304" s="26"/>
    </row>
    <row r="305" spans="2:2" x14ac:dyDescent="0.2">
      <c r="B305" s="26"/>
    </row>
    <row r="306" spans="2:2" x14ac:dyDescent="0.2">
      <c r="B306" s="26"/>
    </row>
    <row r="307" spans="2:2" x14ac:dyDescent="0.2">
      <c r="B307" s="26"/>
    </row>
    <row r="308" spans="2:2" x14ac:dyDescent="0.2">
      <c r="B308" s="26"/>
    </row>
    <row r="309" spans="2:2" x14ac:dyDescent="0.2">
      <c r="B309" s="26"/>
    </row>
    <row r="310" spans="2:2" x14ac:dyDescent="0.2">
      <c r="B310" s="26"/>
    </row>
    <row r="311" spans="2:2" x14ac:dyDescent="0.2">
      <c r="B311" s="26"/>
    </row>
    <row r="312" spans="2:2" x14ac:dyDescent="0.2">
      <c r="B312" s="26"/>
    </row>
    <row r="313" spans="2:2" x14ac:dyDescent="0.2">
      <c r="B313" s="26"/>
    </row>
    <row r="314" spans="2:2" x14ac:dyDescent="0.2">
      <c r="B314" s="26"/>
    </row>
    <row r="315" spans="2:2" x14ac:dyDescent="0.2">
      <c r="B315" s="26"/>
    </row>
    <row r="316" spans="2:2" x14ac:dyDescent="0.2">
      <c r="B316" s="26"/>
    </row>
    <row r="317" spans="2:2" x14ac:dyDescent="0.2">
      <c r="B317" s="26"/>
    </row>
    <row r="318" spans="2:2" x14ac:dyDescent="0.2">
      <c r="B318" s="26"/>
    </row>
    <row r="319" spans="2:2" x14ac:dyDescent="0.2">
      <c r="B319" s="26"/>
    </row>
    <row r="320" spans="2:2" x14ac:dyDescent="0.2">
      <c r="B320" s="26"/>
    </row>
    <row r="321" spans="2:2" x14ac:dyDescent="0.2">
      <c r="B321" s="26"/>
    </row>
    <row r="322" spans="2:2" x14ac:dyDescent="0.2">
      <c r="B322" s="26"/>
    </row>
    <row r="323" spans="2:2" x14ac:dyDescent="0.2">
      <c r="B323" s="26"/>
    </row>
    <row r="324" spans="2:2" x14ac:dyDescent="0.2">
      <c r="B324" s="26"/>
    </row>
    <row r="325" spans="2:2" x14ac:dyDescent="0.2">
      <c r="B325" s="26"/>
    </row>
    <row r="326" spans="2:2" x14ac:dyDescent="0.2">
      <c r="B326" s="26"/>
    </row>
    <row r="327" spans="2:2" x14ac:dyDescent="0.2">
      <c r="B327" s="26"/>
    </row>
    <row r="328" spans="2:2" x14ac:dyDescent="0.2">
      <c r="B328" s="26"/>
    </row>
    <row r="329" spans="2:2" x14ac:dyDescent="0.2">
      <c r="B329" s="26"/>
    </row>
    <row r="330" spans="2:2" x14ac:dyDescent="0.2">
      <c r="B330" s="26"/>
    </row>
    <row r="331" spans="2:2" x14ac:dyDescent="0.2">
      <c r="B331" s="26"/>
    </row>
    <row r="332" spans="2:2" x14ac:dyDescent="0.2">
      <c r="B332" s="26"/>
    </row>
    <row r="333" spans="2:2" x14ac:dyDescent="0.2">
      <c r="B333" s="26"/>
    </row>
    <row r="334" spans="2:2" x14ac:dyDescent="0.2">
      <c r="B334" s="26"/>
    </row>
    <row r="335" spans="2:2" x14ac:dyDescent="0.2">
      <c r="B335" s="26"/>
    </row>
    <row r="336" spans="2:2" x14ac:dyDescent="0.2">
      <c r="B336" s="26"/>
    </row>
    <row r="337" spans="2:2" x14ac:dyDescent="0.2">
      <c r="B337" s="26"/>
    </row>
    <row r="338" spans="2:2" x14ac:dyDescent="0.2">
      <c r="B338" s="26"/>
    </row>
    <row r="339" spans="2:2" x14ac:dyDescent="0.2">
      <c r="B339" s="26"/>
    </row>
    <row r="340" spans="2:2" x14ac:dyDescent="0.2">
      <c r="B340" s="26"/>
    </row>
    <row r="341" spans="2:2" x14ac:dyDescent="0.2">
      <c r="B341" s="26"/>
    </row>
    <row r="342" spans="2:2" x14ac:dyDescent="0.2">
      <c r="B342" s="26"/>
    </row>
    <row r="343" spans="2:2" x14ac:dyDescent="0.2">
      <c r="B343" s="26"/>
    </row>
    <row r="344" spans="2:2" x14ac:dyDescent="0.2">
      <c r="B344" s="26"/>
    </row>
    <row r="345" spans="2:2" x14ac:dyDescent="0.2">
      <c r="B345" s="26"/>
    </row>
    <row r="346" spans="2:2" x14ac:dyDescent="0.2">
      <c r="B346" s="26"/>
    </row>
    <row r="347" spans="2:2" x14ac:dyDescent="0.2">
      <c r="B347" s="26"/>
    </row>
    <row r="348" spans="2:2" x14ac:dyDescent="0.2">
      <c r="B348" s="26"/>
    </row>
    <row r="349" spans="2:2" x14ac:dyDescent="0.2">
      <c r="B349" s="26"/>
    </row>
    <row r="350" spans="2:2" x14ac:dyDescent="0.2">
      <c r="B350" s="26"/>
    </row>
    <row r="351" spans="2:2" x14ac:dyDescent="0.2">
      <c r="B351" s="26"/>
    </row>
    <row r="352" spans="2:2" x14ac:dyDescent="0.2">
      <c r="B352" s="26"/>
    </row>
    <row r="353" spans="2:2" x14ac:dyDescent="0.2">
      <c r="B353" s="26"/>
    </row>
    <row r="354" spans="2:2" x14ac:dyDescent="0.2">
      <c r="B354" s="26"/>
    </row>
    <row r="355" spans="2:2" x14ac:dyDescent="0.2">
      <c r="B355" s="26"/>
    </row>
    <row r="356" spans="2:2" x14ac:dyDescent="0.2">
      <c r="B356" s="26"/>
    </row>
    <row r="357" spans="2:2" x14ac:dyDescent="0.2">
      <c r="B357" s="26"/>
    </row>
    <row r="358" spans="2:2" x14ac:dyDescent="0.2">
      <c r="B358" s="26"/>
    </row>
    <row r="359" spans="2:2" x14ac:dyDescent="0.2">
      <c r="B359" s="26"/>
    </row>
    <row r="360" spans="2:2" x14ac:dyDescent="0.2">
      <c r="B360" s="26"/>
    </row>
    <row r="361" spans="2:2" x14ac:dyDescent="0.2">
      <c r="B361" s="26"/>
    </row>
    <row r="362" spans="2:2" x14ac:dyDescent="0.2">
      <c r="B362" s="26"/>
    </row>
    <row r="363" spans="2:2" x14ac:dyDescent="0.2">
      <c r="B363" s="26"/>
    </row>
    <row r="364" spans="2:2" x14ac:dyDescent="0.2">
      <c r="B364" s="26"/>
    </row>
    <row r="365" spans="2:2" x14ac:dyDescent="0.2">
      <c r="B365" s="26"/>
    </row>
    <row r="366" spans="2:2" x14ac:dyDescent="0.2">
      <c r="B366" s="26"/>
    </row>
    <row r="367" spans="2:2" x14ac:dyDescent="0.2">
      <c r="B367" s="26"/>
    </row>
    <row r="368" spans="2:2" x14ac:dyDescent="0.2">
      <c r="B368" s="26"/>
    </row>
    <row r="369" spans="2:2" x14ac:dyDescent="0.2">
      <c r="B369" s="26"/>
    </row>
    <row r="370" spans="2:2" x14ac:dyDescent="0.2">
      <c r="B370" s="26"/>
    </row>
    <row r="371" spans="2:2" x14ac:dyDescent="0.2">
      <c r="B371" s="26"/>
    </row>
    <row r="372" spans="2:2" x14ac:dyDescent="0.2">
      <c r="B372" s="26"/>
    </row>
    <row r="373" spans="2:2" x14ac:dyDescent="0.2">
      <c r="B373" s="26"/>
    </row>
    <row r="374" spans="2:2" x14ac:dyDescent="0.2">
      <c r="B374" s="26"/>
    </row>
    <row r="375" spans="2:2" x14ac:dyDescent="0.2">
      <c r="B375" s="26"/>
    </row>
    <row r="376" spans="2:2" x14ac:dyDescent="0.2">
      <c r="B376" s="26"/>
    </row>
    <row r="377" spans="2:2" x14ac:dyDescent="0.2">
      <c r="B377" s="26"/>
    </row>
    <row r="378" spans="2:2" x14ac:dyDescent="0.2">
      <c r="B378" s="26"/>
    </row>
    <row r="379" spans="2:2" x14ac:dyDescent="0.2">
      <c r="B379" s="26"/>
    </row>
    <row r="380" spans="2:2" x14ac:dyDescent="0.2">
      <c r="B380" s="26"/>
    </row>
    <row r="381" spans="2:2" x14ac:dyDescent="0.2">
      <c r="B381" s="26"/>
    </row>
    <row r="382" spans="2:2" x14ac:dyDescent="0.2">
      <c r="B382" s="26"/>
    </row>
    <row r="383" spans="2:2" x14ac:dyDescent="0.2">
      <c r="B383" s="26"/>
    </row>
    <row r="384" spans="2:2" x14ac:dyDescent="0.2">
      <c r="B384" s="26"/>
    </row>
    <row r="385" spans="2:2" x14ac:dyDescent="0.2">
      <c r="B385" s="26"/>
    </row>
    <row r="386" spans="2:2" x14ac:dyDescent="0.2">
      <c r="B386" s="26"/>
    </row>
    <row r="387" spans="2:2" x14ac:dyDescent="0.2">
      <c r="B387" s="26"/>
    </row>
    <row r="388" spans="2:2" x14ac:dyDescent="0.2">
      <c r="B388" s="26"/>
    </row>
    <row r="389" spans="2:2" x14ac:dyDescent="0.2">
      <c r="B389" s="26"/>
    </row>
    <row r="390" spans="2:2" x14ac:dyDescent="0.2">
      <c r="B390" s="26"/>
    </row>
    <row r="391" spans="2:2" x14ac:dyDescent="0.2">
      <c r="B391" s="26"/>
    </row>
    <row r="392" spans="2:2" x14ac:dyDescent="0.2">
      <c r="B392" s="26"/>
    </row>
    <row r="393" spans="2:2" x14ac:dyDescent="0.2">
      <c r="B393" s="26"/>
    </row>
    <row r="394" spans="2:2" x14ac:dyDescent="0.2">
      <c r="B394" s="26"/>
    </row>
    <row r="395" spans="2:2" x14ac:dyDescent="0.2">
      <c r="B395" s="26"/>
    </row>
    <row r="396" spans="2:2" x14ac:dyDescent="0.2">
      <c r="B396" s="26"/>
    </row>
    <row r="397" spans="2:2" x14ac:dyDescent="0.2">
      <c r="B397" s="26"/>
    </row>
    <row r="398" spans="2:2" x14ac:dyDescent="0.2">
      <c r="B398" s="26"/>
    </row>
    <row r="399" spans="2:2" x14ac:dyDescent="0.2">
      <c r="B399" s="26"/>
    </row>
    <row r="400" spans="2:2" x14ac:dyDescent="0.2">
      <c r="B400" s="26"/>
    </row>
    <row r="401" spans="2:2" x14ac:dyDescent="0.2">
      <c r="B401" s="26"/>
    </row>
    <row r="402" spans="2:2" x14ac:dyDescent="0.2">
      <c r="B402" s="26"/>
    </row>
    <row r="403" spans="2:2" x14ac:dyDescent="0.2">
      <c r="B403" s="26"/>
    </row>
    <row r="404" spans="2:2" x14ac:dyDescent="0.2">
      <c r="B404" s="26"/>
    </row>
    <row r="405" spans="2:2" x14ac:dyDescent="0.2">
      <c r="B405" s="26"/>
    </row>
    <row r="406" spans="2:2" x14ac:dyDescent="0.2">
      <c r="B406" s="26"/>
    </row>
    <row r="407" spans="2:2" x14ac:dyDescent="0.2">
      <c r="B407" s="26"/>
    </row>
    <row r="408" spans="2:2" x14ac:dyDescent="0.2">
      <c r="B408" s="26"/>
    </row>
    <row r="409" spans="2:2" x14ac:dyDescent="0.2">
      <c r="B409" s="26"/>
    </row>
    <row r="410" spans="2:2" x14ac:dyDescent="0.2">
      <c r="B410" s="26"/>
    </row>
    <row r="411" spans="2:2" x14ac:dyDescent="0.2">
      <c r="B411" s="26"/>
    </row>
    <row r="412" spans="2:2" x14ac:dyDescent="0.2">
      <c r="B412" s="26"/>
    </row>
    <row r="413" spans="2:2" x14ac:dyDescent="0.2">
      <c r="B413" s="26"/>
    </row>
    <row r="414" spans="2:2" x14ac:dyDescent="0.2">
      <c r="B414" s="26"/>
    </row>
    <row r="415" spans="2:2" x14ac:dyDescent="0.2">
      <c r="B415" s="26"/>
    </row>
    <row r="416" spans="2:2" x14ac:dyDescent="0.2">
      <c r="B416" s="26"/>
    </row>
    <row r="417" spans="2:2" x14ac:dyDescent="0.2">
      <c r="B417" s="26"/>
    </row>
    <row r="418" spans="2:2" x14ac:dyDescent="0.2">
      <c r="B418" s="26"/>
    </row>
    <row r="419" spans="2:2" x14ac:dyDescent="0.2">
      <c r="B419" s="26"/>
    </row>
    <row r="420" spans="2:2" x14ac:dyDescent="0.2">
      <c r="B420" s="26"/>
    </row>
    <row r="421" spans="2:2" x14ac:dyDescent="0.2">
      <c r="B421" s="26"/>
    </row>
    <row r="422" spans="2:2" x14ac:dyDescent="0.2">
      <c r="B422" s="26"/>
    </row>
    <row r="423" spans="2:2" x14ac:dyDescent="0.2">
      <c r="B423" s="26"/>
    </row>
    <row r="424" spans="2:2" x14ac:dyDescent="0.2">
      <c r="B424" s="26"/>
    </row>
    <row r="425" spans="2:2" x14ac:dyDescent="0.2">
      <c r="B425" s="26"/>
    </row>
    <row r="426" spans="2:2" x14ac:dyDescent="0.2">
      <c r="B426" s="26"/>
    </row>
    <row r="427" spans="2:2" x14ac:dyDescent="0.2">
      <c r="B427" s="26"/>
    </row>
    <row r="428" spans="2:2" x14ac:dyDescent="0.2">
      <c r="B428" s="26"/>
    </row>
    <row r="429" spans="2:2" x14ac:dyDescent="0.2">
      <c r="B429" s="26"/>
    </row>
    <row r="430" spans="2:2" x14ac:dyDescent="0.2">
      <c r="B430" s="26"/>
    </row>
    <row r="431" spans="2:2" x14ac:dyDescent="0.2">
      <c r="B431" s="26"/>
    </row>
    <row r="432" spans="2:2" x14ac:dyDescent="0.2">
      <c r="B432" s="26"/>
    </row>
    <row r="433" spans="2:2" x14ac:dyDescent="0.2">
      <c r="B433" s="26"/>
    </row>
    <row r="434" spans="2:2" x14ac:dyDescent="0.2">
      <c r="B434" s="26"/>
    </row>
    <row r="435" spans="2:2" x14ac:dyDescent="0.2">
      <c r="B435" s="26"/>
    </row>
    <row r="436" spans="2:2" x14ac:dyDescent="0.2">
      <c r="B436" s="26"/>
    </row>
    <row r="437" spans="2:2" x14ac:dyDescent="0.2">
      <c r="B437" s="26"/>
    </row>
    <row r="438" spans="2:2" x14ac:dyDescent="0.2">
      <c r="B438" s="26"/>
    </row>
    <row r="439" spans="2:2" x14ac:dyDescent="0.2">
      <c r="B439" s="26"/>
    </row>
    <row r="440" spans="2:2" x14ac:dyDescent="0.2">
      <c r="B440" s="26"/>
    </row>
    <row r="441" spans="2:2" x14ac:dyDescent="0.2">
      <c r="B441" s="26"/>
    </row>
    <row r="442" spans="2:2" x14ac:dyDescent="0.2">
      <c r="B442" s="26"/>
    </row>
    <row r="443" spans="2:2" x14ac:dyDescent="0.2">
      <c r="B443" s="26"/>
    </row>
    <row r="444" spans="2:2" x14ac:dyDescent="0.2">
      <c r="B444" s="26"/>
    </row>
    <row r="445" spans="2:2" x14ac:dyDescent="0.2">
      <c r="B445" s="26"/>
    </row>
    <row r="446" spans="2:2" x14ac:dyDescent="0.2">
      <c r="B446" s="26"/>
    </row>
    <row r="447" spans="2:2" x14ac:dyDescent="0.2">
      <c r="B447" s="26"/>
    </row>
    <row r="448" spans="2:2" x14ac:dyDescent="0.2">
      <c r="B448" s="26"/>
    </row>
    <row r="449" spans="2:2" x14ac:dyDescent="0.2">
      <c r="B449" s="26"/>
    </row>
    <row r="450" spans="2:2" x14ac:dyDescent="0.2">
      <c r="B450" s="26"/>
    </row>
    <row r="451" spans="2:2" x14ac:dyDescent="0.2">
      <c r="B451" s="26"/>
    </row>
    <row r="452" spans="2:2" x14ac:dyDescent="0.2">
      <c r="B452" s="26"/>
    </row>
    <row r="453" spans="2:2" x14ac:dyDescent="0.2">
      <c r="B453" s="26"/>
    </row>
    <row r="454" spans="2:2" x14ac:dyDescent="0.2">
      <c r="B454" s="26"/>
    </row>
    <row r="455" spans="2:2" x14ac:dyDescent="0.2">
      <c r="B455" s="26"/>
    </row>
    <row r="456" spans="2:2" x14ac:dyDescent="0.2">
      <c r="B456" s="26"/>
    </row>
    <row r="457" spans="2:2" x14ac:dyDescent="0.2">
      <c r="B457" s="26"/>
    </row>
    <row r="458" spans="2:2" x14ac:dyDescent="0.2">
      <c r="B458" s="26"/>
    </row>
    <row r="459" spans="2:2" x14ac:dyDescent="0.2">
      <c r="B459" s="26"/>
    </row>
    <row r="460" spans="2:2" x14ac:dyDescent="0.2">
      <c r="B460" s="26"/>
    </row>
    <row r="461" spans="2:2" x14ac:dyDescent="0.2">
      <c r="B461" s="26"/>
    </row>
    <row r="462" spans="2:2" x14ac:dyDescent="0.2">
      <c r="B462" s="26"/>
    </row>
    <row r="463" spans="2:2" x14ac:dyDescent="0.2">
      <c r="B463" s="26"/>
    </row>
    <row r="464" spans="2:2" x14ac:dyDescent="0.2">
      <c r="B464" s="26"/>
    </row>
    <row r="465" spans="2:2" x14ac:dyDescent="0.2">
      <c r="B465" s="26"/>
    </row>
    <row r="466" spans="2:2" x14ac:dyDescent="0.2">
      <c r="B466" s="26"/>
    </row>
    <row r="467" spans="2:2" x14ac:dyDescent="0.2">
      <c r="B467" s="26"/>
    </row>
    <row r="468" spans="2:2" x14ac:dyDescent="0.2">
      <c r="B468" s="26"/>
    </row>
    <row r="469" spans="2:2" x14ac:dyDescent="0.2">
      <c r="B469" s="26"/>
    </row>
    <row r="470" spans="2:2" x14ac:dyDescent="0.2">
      <c r="B470" s="26"/>
    </row>
    <row r="471" spans="2:2" x14ac:dyDescent="0.2">
      <c r="B471" s="26"/>
    </row>
    <row r="472" spans="2:2" x14ac:dyDescent="0.2">
      <c r="B472" s="26"/>
    </row>
    <row r="473" spans="2:2" x14ac:dyDescent="0.2">
      <c r="B473" s="26"/>
    </row>
    <row r="474" spans="2:2" x14ac:dyDescent="0.2">
      <c r="B474" s="26"/>
    </row>
    <row r="475" spans="2:2" x14ac:dyDescent="0.2">
      <c r="B475" s="26"/>
    </row>
    <row r="476" spans="2:2" x14ac:dyDescent="0.2">
      <c r="B476" s="26"/>
    </row>
    <row r="477" spans="2:2" x14ac:dyDescent="0.2">
      <c r="B477" s="26"/>
    </row>
    <row r="478" spans="2:2" x14ac:dyDescent="0.2">
      <c r="B478" s="26"/>
    </row>
    <row r="479" spans="2:2" x14ac:dyDescent="0.2">
      <c r="B479" s="26"/>
    </row>
    <row r="480" spans="2:2" x14ac:dyDescent="0.2">
      <c r="B480" s="26"/>
    </row>
    <row r="481" spans="2:2" x14ac:dyDescent="0.2">
      <c r="B481" s="26"/>
    </row>
    <row r="482" spans="2:2" x14ac:dyDescent="0.2">
      <c r="B482" s="26"/>
    </row>
    <row r="483" spans="2:2" x14ac:dyDescent="0.2">
      <c r="B483" s="26"/>
    </row>
    <row r="484" spans="2:2" x14ac:dyDescent="0.2">
      <c r="B484" s="26"/>
    </row>
    <row r="485" spans="2:2" x14ac:dyDescent="0.2">
      <c r="B485" s="26"/>
    </row>
    <row r="486" spans="2:2" x14ac:dyDescent="0.2">
      <c r="B486" s="26"/>
    </row>
    <row r="487" spans="2:2" x14ac:dyDescent="0.2">
      <c r="B487" s="26"/>
    </row>
    <row r="488" spans="2:2" x14ac:dyDescent="0.2">
      <c r="B488" s="26"/>
    </row>
    <row r="489" spans="2:2" x14ac:dyDescent="0.2">
      <c r="B489" s="26"/>
    </row>
    <row r="490" spans="2:2" x14ac:dyDescent="0.2">
      <c r="B490" s="26"/>
    </row>
    <row r="491" spans="2:2" x14ac:dyDescent="0.2">
      <c r="B491" s="26"/>
    </row>
    <row r="492" spans="2:2" x14ac:dyDescent="0.2">
      <c r="B492" s="26"/>
    </row>
    <row r="493" spans="2:2" x14ac:dyDescent="0.2">
      <c r="B493" s="26"/>
    </row>
    <row r="494" spans="2:2" x14ac:dyDescent="0.2">
      <c r="B494" s="26"/>
    </row>
    <row r="495" spans="2:2" x14ac:dyDescent="0.2">
      <c r="B495" s="26"/>
    </row>
    <row r="496" spans="2:2" x14ac:dyDescent="0.2">
      <c r="B496" s="26"/>
    </row>
    <row r="497" spans="2:2" x14ac:dyDescent="0.2">
      <c r="B497" s="26"/>
    </row>
    <row r="498" spans="2:2" x14ac:dyDescent="0.2">
      <c r="B498" s="26"/>
    </row>
    <row r="499" spans="2:2" x14ac:dyDescent="0.2">
      <c r="B499" s="26"/>
    </row>
    <row r="500" spans="2:2" x14ac:dyDescent="0.2">
      <c r="B500" s="26"/>
    </row>
    <row r="501" spans="2:2" x14ac:dyDescent="0.2">
      <c r="B501" s="26"/>
    </row>
    <row r="502" spans="2:2" x14ac:dyDescent="0.2">
      <c r="B502" s="26"/>
    </row>
    <row r="503" spans="2:2" x14ac:dyDescent="0.2">
      <c r="B503" s="26"/>
    </row>
    <row r="504" spans="2:2" x14ac:dyDescent="0.2">
      <c r="B504" s="26"/>
    </row>
    <row r="505" spans="2:2" x14ac:dyDescent="0.2">
      <c r="B505" s="26"/>
    </row>
    <row r="506" spans="2:2" x14ac:dyDescent="0.2">
      <c r="B506" s="26"/>
    </row>
    <row r="507" spans="2:2" x14ac:dyDescent="0.2">
      <c r="B507" s="26"/>
    </row>
    <row r="508" spans="2:2" x14ac:dyDescent="0.2">
      <c r="B508" s="26"/>
    </row>
    <row r="509" spans="2:2" x14ac:dyDescent="0.2">
      <c r="B509" s="26"/>
    </row>
    <row r="510" spans="2:2" x14ac:dyDescent="0.2">
      <c r="B510" s="26"/>
    </row>
    <row r="511" spans="2:2" x14ac:dyDescent="0.2">
      <c r="B511" s="26"/>
    </row>
    <row r="512" spans="2:2" x14ac:dyDescent="0.2">
      <c r="B512" s="26"/>
    </row>
    <row r="513" spans="2:2" x14ac:dyDescent="0.2">
      <c r="B513" s="26"/>
    </row>
    <row r="514" spans="2:2" x14ac:dyDescent="0.2">
      <c r="B514" s="26"/>
    </row>
    <row r="515" spans="2:2" x14ac:dyDescent="0.2">
      <c r="B515" s="26"/>
    </row>
    <row r="516" spans="2:2" x14ac:dyDescent="0.2">
      <c r="B516" s="26"/>
    </row>
    <row r="517" spans="2:2" x14ac:dyDescent="0.2">
      <c r="B517" s="26"/>
    </row>
    <row r="518" spans="2:2" x14ac:dyDescent="0.2">
      <c r="B518" s="26"/>
    </row>
    <row r="519" spans="2:2" x14ac:dyDescent="0.2">
      <c r="B519" s="26"/>
    </row>
    <row r="520" spans="2:2" x14ac:dyDescent="0.2">
      <c r="B520" s="26"/>
    </row>
    <row r="521" spans="2:2" x14ac:dyDescent="0.2">
      <c r="B521" s="26"/>
    </row>
    <row r="522" spans="2:2" x14ac:dyDescent="0.2">
      <c r="B522" s="26"/>
    </row>
    <row r="523" spans="2:2" x14ac:dyDescent="0.2">
      <c r="B523" s="26"/>
    </row>
    <row r="524" spans="2:2" x14ac:dyDescent="0.2">
      <c r="B524" s="26"/>
    </row>
    <row r="525" spans="2:2" x14ac:dyDescent="0.2">
      <c r="B525" s="26"/>
    </row>
    <row r="526" spans="2:2" x14ac:dyDescent="0.2">
      <c r="B526" s="26"/>
    </row>
    <row r="527" spans="2:2" x14ac:dyDescent="0.2">
      <c r="B527" s="26"/>
    </row>
    <row r="528" spans="2:2" x14ac:dyDescent="0.2">
      <c r="B528" s="26"/>
    </row>
    <row r="529" spans="2:2" x14ac:dyDescent="0.2">
      <c r="B529" s="26"/>
    </row>
    <row r="530" spans="2:2" x14ac:dyDescent="0.2">
      <c r="B530" s="26"/>
    </row>
    <row r="531" spans="2:2" x14ac:dyDescent="0.2">
      <c r="B531" s="26"/>
    </row>
    <row r="532" spans="2:2" x14ac:dyDescent="0.2">
      <c r="B532" s="26"/>
    </row>
    <row r="533" spans="2:2" x14ac:dyDescent="0.2">
      <c r="B533" s="26"/>
    </row>
    <row r="534" spans="2:2" x14ac:dyDescent="0.2">
      <c r="B534" s="26"/>
    </row>
    <row r="535" spans="2:2" x14ac:dyDescent="0.2">
      <c r="B535" s="26"/>
    </row>
    <row r="536" spans="2:2" x14ac:dyDescent="0.2">
      <c r="B536" s="26"/>
    </row>
    <row r="537" spans="2:2" x14ac:dyDescent="0.2">
      <c r="B537" s="26"/>
    </row>
    <row r="538" spans="2:2" x14ac:dyDescent="0.2">
      <c r="B538" s="26"/>
    </row>
    <row r="539" spans="2:2" x14ac:dyDescent="0.2">
      <c r="B539" s="26"/>
    </row>
    <row r="540" spans="2:2" x14ac:dyDescent="0.2">
      <c r="B540" s="26"/>
    </row>
    <row r="541" spans="2:2" x14ac:dyDescent="0.2">
      <c r="B541" s="26"/>
    </row>
    <row r="542" spans="2:2" x14ac:dyDescent="0.2">
      <c r="B542" s="26"/>
    </row>
    <row r="543" spans="2:2" x14ac:dyDescent="0.2">
      <c r="B543" s="26"/>
    </row>
    <row r="544" spans="2:2" x14ac:dyDescent="0.2">
      <c r="B544" s="26"/>
    </row>
    <row r="545" spans="2:2" x14ac:dyDescent="0.2">
      <c r="B545" s="26"/>
    </row>
    <row r="546" spans="2:2" x14ac:dyDescent="0.2">
      <c r="B546" s="26"/>
    </row>
    <row r="547" spans="2:2" x14ac:dyDescent="0.2">
      <c r="B547" s="26"/>
    </row>
    <row r="548" spans="2:2" x14ac:dyDescent="0.2">
      <c r="B548" s="26"/>
    </row>
    <row r="549" spans="2:2" x14ac:dyDescent="0.2">
      <c r="B549" s="26"/>
    </row>
    <row r="550" spans="2:2" x14ac:dyDescent="0.2">
      <c r="B550" s="26"/>
    </row>
    <row r="551" spans="2:2" x14ac:dyDescent="0.2">
      <c r="B551" s="26"/>
    </row>
    <row r="552" spans="2:2" x14ac:dyDescent="0.2">
      <c r="B552" s="26"/>
    </row>
    <row r="553" spans="2:2" x14ac:dyDescent="0.2">
      <c r="B553" s="26"/>
    </row>
    <row r="554" spans="2:2" x14ac:dyDescent="0.2">
      <c r="B554" s="26"/>
    </row>
    <row r="555" spans="2:2" x14ac:dyDescent="0.2">
      <c r="B555" s="26"/>
    </row>
    <row r="556" spans="2:2" x14ac:dyDescent="0.2">
      <c r="B556" s="26"/>
    </row>
    <row r="557" spans="2:2" x14ac:dyDescent="0.2">
      <c r="B557" s="26"/>
    </row>
    <row r="558" spans="2:2" x14ac:dyDescent="0.2">
      <c r="B558" s="26"/>
    </row>
    <row r="559" spans="2:2" x14ac:dyDescent="0.2">
      <c r="B559" s="26"/>
    </row>
    <row r="560" spans="2:2" x14ac:dyDescent="0.2">
      <c r="B560" s="26"/>
    </row>
    <row r="561" spans="2:2" x14ac:dyDescent="0.2">
      <c r="B561" s="26"/>
    </row>
    <row r="562" spans="2:2" x14ac:dyDescent="0.2">
      <c r="B562" s="26"/>
    </row>
    <row r="563" spans="2:2" x14ac:dyDescent="0.2">
      <c r="B563" s="26"/>
    </row>
    <row r="564" spans="2:2" x14ac:dyDescent="0.2">
      <c r="B564" s="26"/>
    </row>
    <row r="565" spans="2:2" x14ac:dyDescent="0.2">
      <c r="B565" s="26"/>
    </row>
    <row r="566" spans="2:2" x14ac:dyDescent="0.2">
      <c r="B566" s="26"/>
    </row>
    <row r="567" spans="2:2" x14ac:dyDescent="0.2">
      <c r="B567" s="26"/>
    </row>
    <row r="568" spans="2:2" x14ac:dyDescent="0.2">
      <c r="B568" s="26"/>
    </row>
    <row r="569" spans="2:2" x14ac:dyDescent="0.2">
      <c r="B569" s="26"/>
    </row>
    <row r="570" spans="2:2" x14ac:dyDescent="0.2">
      <c r="B570" s="26"/>
    </row>
    <row r="571" spans="2:2" x14ac:dyDescent="0.2">
      <c r="B571" s="26"/>
    </row>
    <row r="572" spans="2:2" x14ac:dyDescent="0.2">
      <c r="B572" s="26"/>
    </row>
    <row r="573" spans="2:2" x14ac:dyDescent="0.2">
      <c r="B573" s="26"/>
    </row>
    <row r="574" spans="2:2" x14ac:dyDescent="0.2">
      <c r="B574" s="26"/>
    </row>
    <row r="575" spans="2:2" x14ac:dyDescent="0.2">
      <c r="B575" s="26"/>
    </row>
    <row r="576" spans="2:2" x14ac:dyDescent="0.2">
      <c r="B576" s="26"/>
    </row>
    <row r="577" spans="2:2" x14ac:dyDescent="0.2">
      <c r="B577" s="26"/>
    </row>
    <row r="578" spans="2:2" x14ac:dyDescent="0.2">
      <c r="B578" s="26"/>
    </row>
    <row r="579" spans="2:2" x14ac:dyDescent="0.2">
      <c r="B579" s="26"/>
    </row>
    <row r="580" spans="2:2" x14ac:dyDescent="0.2">
      <c r="B580" s="26"/>
    </row>
    <row r="581" spans="2:2" x14ac:dyDescent="0.2">
      <c r="B581" s="26"/>
    </row>
    <row r="582" spans="2:2" x14ac:dyDescent="0.2">
      <c r="B582" s="26"/>
    </row>
    <row r="583" spans="2:2" x14ac:dyDescent="0.2">
      <c r="B583" s="26"/>
    </row>
    <row r="584" spans="2:2" x14ac:dyDescent="0.2">
      <c r="B584" s="26"/>
    </row>
    <row r="585" spans="2:2" x14ac:dyDescent="0.2">
      <c r="B585" s="26"/>
    </row>
    <row r="586" spans="2:2" x14ac:dyDescent="0.2">
      <c r="B586" s="26"/>
    </row>
    <row r="587" spans="2:2" x14ac:dyDescent="0.2">
      <c r="B587" s="26"/>
    </row>
    <row r="588" spans="2:2" x14ac:dyDescent="0.2">
      <c r="B588" s="26"/>
    </row>
    <row r="589" spans="2:2" x14ac:dyDescent="0.2">
      <c r="B589" s="26"/>
    </row>
    <row r="590" spans="2:2" x14ac:dyDescent="0.2">
      <c r="B590" s="26"/>
    </row>
    <row r="591" spans="2:2" x14ac:dyDescent="0.2">
      <c r="B591" s="26"/>
    </row>
    <row r="592" spans="2:2" x14ac:dyDescent="0.2">
      <c r="B592" s="26"/>
    </row>
    <row r="593" spans="2:2" x14ac:dyDescent="0.2">
      <c r="B593" s="26"/>
    </row>
    <row r="594" spans="2:2" x14ac:dyDescent="0.2">
      <c r="B594" s="26"/>
    </row>
    <row r="595" spans="2:2" x14ac:dyDescent="0.2">
      <c r="B595" s="26"/>
    </row>
    <row r="596" spans="2:2" x14ac:dyDescent="0.2">
      <c r="B596" s="26"/>
    </row>
    <row r="597" spans="2:2" x14ac:dyDescent="0.2">
      <c r="B597" s="26"/>
    </row>
    <row r="598" spans="2:2" x14ac:dyDescent="0.2">
      <c r="B598" s="26"/>
    </row>
    <row r="599" spans="2:2" x14ac:dyDescent="0.2">
      <c r="B599" s="26"/>
    </row>
    <row r="600" spans="2:2" x14ac:dyDescent="0.2">
      <c r="B600" s="26"/>
    </row>
    <row r="601" spans="2:2" x14ac:dyDescent="0.2">
      <c r="B601" s="26"/>
    </row>
    <row r="602" spans="2:2" x14ac:dyDescent="0.2">
      <c r="B602" s="26"/>
    </row>
    <row r="603" spans="2:2" x14ac:dyDescent="0.2">
      <c r="B603" s="26"/>
    </row>
    <row r="604" spans="2:2" x14ac:dyDescent="0.2">
      <c r="B604" s="26"/>
    </row>
    <row r="605" spans="2:2" x14ac:dyDescent="0.2">
      <c r="B605" s="26"/>
    </row>
    <row r="606" spans="2:2" x14ac:dyDescent="0.2">
      <c r="B606" s="26"/>
    </row>
    <row r="607" spans="2:2" x14ac:dyDescent="0.2">
      <c r="B607" s="26"/>
    </row>
    <row r="608" spans="2:2" x14ac:dyDescent="0.2">
      <c r="B608" s="26"/>
    </row>
    <row r="609" spans="2:2" x14ac:dyDescent="0.2">
      <c r="B609" s="26"/>
    </row>
    <row r="610" spans="2:2" x14ac:dyDescent="0.2">
      <c r="B610" s="26"/>
    </row>
    <row r="611" spans="2:2" x14ac:dyDescent="0.2">
      <c r="B611" s="26"/>
    </row>
    <row r="612" spans="2:2" x14ac:dyDescent="0.2">
      <c r="B612" s="26"/>
    </row>
    <row r="613" spans="2:2" x14ac:dyDescent="0.2">
      <c r="B613" s="26"/>
    </row>
    <row r="614" spans="2:2" x14ac:dyDescent="0.2">
      <c r="B614" s="26"/>
    </row>
    <row r="615" spans="2:2" x14ac:dyDescent="0.2">
      <c r="B615" s="26"/>
    </row>
    <row r="616" spans="2:2" x14ac:dyDescent="0.2">
      <c r="B616" s="26"/>
    </row>
    <row r="617" spans="2:2" x14ac:dyDescent="0.2">
      <c r="B617" s="26"/>
    </row>
    <row r="618" spans="2:2" x14ac:dyDescent="0.2">
      <c r="B618" s="26"/>
    </row>
    <row r="619" spans="2:2" x14ac:dyDescent="0.2">
      <c r="B619" s="26"/>
    </row>
    <row r="620" spans="2:2" x14ac:dyDescent="0.2">
      <c r="B620" s="26"/>
    </row>
    <row r="621" spans="2:2" x14ac:dyDescent="0.2">
      <c r="B621" s="26"/>
    </row>
    <row r="622" spans="2:2" x14ac:dyDescent="0.2">
      <c r="B622" s="26"/>
    </row>
    <row r="623" spans="2:2" x14ac:dyDescent="0.2">
      <c r="B623" s="26"/>
    </row>
    <row r="624" spans="2:2" x14ac:dyDescent="0.2">
      <c r="B624" s="26"/>
    </row>
    <row r="625" spans="2:2" x14ac:dyDescent="0.2">
      <c r="B625" s="26"/>
    </row>
    <row r="626" spans="2:2" x14ac:dyDescent="0.2">
      <c r="B626" s="26"/>
    </row>
    <row r="627" spans="2:2" x14ac:dyDescent="0.2">
      <c r="B627" s="26"/>
    </row>
    <row r="628" spans="2:2" x14ac:dyDescent="0.2">
      <c r="B628" s="26"/>
    </row>
    <row r="629" spans="2:2" x14ac:dyDescent="0.2">
      <c r="B629" s="26"/>
    </row>
    <row r="630" spans="2:2" x14ac:dyDescent="0.2">
      <c r="B630" s="26"/>
    </row>
    <row r="631" spans="2:2" x14ac:dyDescent="0.2">
      <c r="B631" s="26"/>
    </row>
    <row r="632" spans="2:2" x14ac:dyDescent="0.2">
      <c r="B632" s="26"/>
    </row>
    <row r="633" spans="2:2" x14ac:dyDescent="0.2">
      <c r="B633" s="26"/>
    </row>
    <row r="634" spans="2:2" x14ac:dyDescent="0.2">
      <c r="B634" s="26"/>
    </row>
    <row r="635" spans="2:2" x14ac:dyDescent="0.2">
      <c r="B635" s="26"/>
    </row>
    <row r="636" spans="2:2" x14ac:dyDescent="0.2">
      <c r="B636" s="26"/>
    </row>
    <row r="637" spans="2:2" x14ac:dyDescent="0.2">
      <c r="B637" s="26"/>
    </row>
    <row r="638" spans="2:2" x14ac:dyDescent="0.2">
      <c r="B638" s="26"/>
    </row>
    <row r="639" spans="2:2" x14ac:dyDescent="0.2">
      <c r="B639" s="26"/>
    </row>
    <row r="640" spans="2:2" x14ac:dyDescent="0.2">
      <c r="B640" s="26"/>
    </row>
    <row r="641" spans="2:2" x14ac:dyDescent="0.2">
      <c r="B641" s="26"/>
    </row>
    <row r="642" spans="2:2" x14ac:dyDescent="0.2">
      <c r="B642" s="26"/>
    </row>
    <row r="643" spans="2:2" x14ac:dyDescent="0.2">
      <c r="B643" s="26"/>
    </row>
    <row r="644" spans="2:2" x14ac:dyDescent="0.2">
      <c r="B644" s="26"/>
    </row>
    <row r="645" spans="2:2" x14ac:dyDescent="0.2">
      <c r="B645" s="26"/>
    </row>
    <row r="646" spans="2:2" x14ac:dyDescent="0.2">
      <c r="B646" s="26"/>
    </row>
    <row r="647" spans="2:2" x14ac:dyDescent="0.2">
      <c r="B647" s="26"/>
    </row>
    <row r="648" spans="2:2" x14ac:dyDescent="0.2">
      <c r="B648" s="26"/>
    </row>
    <row r="649" spans="2:2" x14ac:dyDescent="0.2">
      <c r="B649" s="26"/>
    </row>
    <row r="650" spans="2:2" x14ac:dyDescent="0.2">
      <c r="B650" s="26"/>
    </row>
    <row r="651" spans="2:2" x14ac:dyDescent="0.2">
      <c r="B651" s="26"/>
    </row>
    <row r="652" spans="2:2" x14ac:dyDescent="0.2">
      <c r="B652" s="26"/>
    </row>
    <row r="653" spans="2:2" x14ac:dyDescent="0.2">
      <c r="B653" s="26"/>
    </row>
    <row r="654" spans="2:2" x14ac:dyDescent="0.2">
      <c r="B654" s="26"/>
    </row>
    <row r="655" spans="2:2" x14ac:dyDescent="0.2">
      <c r="B655" s="26"/>
    </row>
    <row r="656" spans="2:2" x14ac:dyDescent="0.2">
      <c r="B656" s="26"/>
    </row>
    <row r="657" spans="2:2" x14ac:dyDescent="0.2">
      <c r="B657" s="26"/>
    </row>
    <row r="658" spans="2:2" x14ac:dyDescent="0.2">
      <c r="B658" s="26"/>
    </row>
    <row r="659" spans="2:2" x14ac:dyDescent="0.2">
      <c r="B659" s="26"/>
    </row>
    <row r="660" spans="2:2" x14ac:dyDescent="0.2">
      <c r="B660" s="26"/>
    </row>
    <row r="661" spans="2:2" x14ac:dyDescent="0.2">
      <c r="B661" s="26"/>
    </row>
    <row r="662" spans="2:2" x14ac:dyDescent="0.2">
      <c r="B662" s="26"/>
    </row>
    <row r="663" spans="2:2" x14ac:dyDescent="0.2">
      <c r="B663" s="26"/>
    </row>
    <row r="664" spans="2:2" x14ac:dyDescent="0.2">
      <c r="B664" s="26"/>
    </row>
    <row r="665" spans="2:2" x14ac:dyDescent="0.2">
      <c r="B665" s="26"/>
    </row>
    <row r="666" spans="2:2" x14ac:dyDescent="0.2">
      <c r="B666" s="26"/>
    </row>
    <row r="667" spans="2:2" x14ac:dyDescent="0.2">
      <c r="B667" s="26"/>
    </row>
    <row r="668" spans="2:2" x14ac:dyDescent="0.2">
      <c r="B668" s="26"/>
    </row>
    <row r="669" spans="2:2" x14ac:dyDescent="0.2">
      <c r="B669" s="26"/>
    </row>
    <row r="670" spans="2:2" x14ac:dyDescent="0.2">
      <c r="B670" s="26"/>
    </row>
    <row r="671" spans="2:2" x14ac:dyDescent="0.2">
      <c r="B671" s="26"/>
    </row>
    <row r="672" spans="2:2" x14ac:dyDescent="0.2">
      <c r="B672" s="26"/>
    </row>
    <row r="673" spans="2:2" x14ac:dyDescent="0.2">
      <c r="B673" s="26"/>
    </row>
    <row r="674" spans="2:2" x14ac:dyDescent="0.2">
      <c r="B674" s="26"/>
    </row>
    <row r="675" spans="2:2" x14ac:dyDescent="0.2">
      <c r="B675" s="26"/>
    </row>
    <row r="676" spans="2:2" x14ac:dyDescent="0.2">
      <c r="B676" s="26"/>
    </row>
    <row r="677" spans="2:2" x14ac:dyDescent="0.2">
      <c r="B677" s="26"/>
    </row>
    <row r="678" spans="2:2" x14ac:dyDescent="0.2">
      <c r="B678" s="26"/>
    </row>
    <row r="679" spans="2:2" x14ac:dyDescent="0.2">
      <c r="B679" s="26"/>
    </row>
    <row r="680" spans="2:2" x14ac:dyDescent="0.2">
      <c r="B680" s="26"/>
    </row>
    <row r="681" spans="2:2" x14ac:dyDescent="0.2">
      <c r="B681" s="26"/>
    </row>
    <row r="682" spans="2:2" x14ac:dyDescent="0.2">
      <c r="B682" s="26"/>
    </row>
    <row r="683" spans="2:2" x14ac:dyDescent="0.2">
      <c r="B683" s="26"/>
    </row>
    <row r="684" spans="2:2" x14ac:dyDescent="0.2">
      <c r="B684" s="26"/>
    </row>
    <row r="685" spans="2:2" x14ac:dyDescent="0.2">
      <c r="B685" s="26"/>
    </row>
    <row r="686" spans="2:2" x14ac:dyDescent="0.2">
      <c r="B686" s="26"/>
    </row>
    <row r="687" spans="2:2" x14ac:dyDescent="0.2">
      <c r="B687" s="26"/>
    </row>
    <row r="688" spans="2:2" x14ac:dyDescent="0.2">
      <c r="B688" s="26"/>
    </row>
    <row r="689" spans="2:2" x14ac:dyDescent="0.2">
      <c r="B689" s="26"/>
    </row>
    <row r="690" spans="2:2" x14ac:dyDescent="0.2">
      <c r="B690" s="26"/>
    </row>
    <row r="691" spans="2:2" x14ac:dyDescent="0.2">
      <c r="B691" s="26"/>
    </row>
    <row r="692" spans="2:2" x14ac:dyDescent="0.2">
      <c r="B692" s="26"/>
    </row>
    <row r="693" spans="2:2" x14ac:dyDescent="0.2">
      <c r="B693" s="26"/>
    </row>
    <row r="694" spans="2:2" x14ac:dyDescent="0.2">
      <c r="B694" s="26"/>
    </row>
    <row r="695" spans="2:2" x14ac:dyDescent="0.2">
      <c r="B695" s="26"/>
    </row>
    <row r="696" spans="2:2" x14ac:dyDescent="0.2">
      <c r="B696" s="26"/>
    </row>
    <row r="697" spans="2:2" x14ac:dyDescent="0.2">
      <c r="B697" s="26"/>
    </row>
    <row r="698" spans="2:2" x14ac:dyDescent="0.2">
      <c r="B698" s="26"/>
    </row>
    <row r="699" spans="2:2" x14ac:dyDescent="0.2">
      <c r="B699" s="26"/>
    </row>
    <row r="700" spans="2:2" x14ac:dyDescent="0.2">
      <c r="B700" s="26"/>
    </row>
    <row r="701" spans="2:2" x14ac:dyDescent="0.2">
      <c r="B701" s="26"/>
    </row>
    <row r="702" spans="2:2" x14ac:dyDescent="0.2">
      <c r="B702" s="26"/>
    </row>
    <row r="703" spans="2:2" x14ac:dyDescent="0.2">
      <c r="B703" s="26"/>
    </row>
    <row r="704" spans="2:2" x14ac:dyDescent="0.2">
      <c r="B704" s="26"/>
    </row>
    <row r="705" spans="2:2" x14ac:dyDescent="0.2">
      <c r="B705" s="26"/>
    </row>
    <row r="706" spans="2:2" x14ac:dyDescent="0.2">
      <c r="B706" s="26"/>
    </row>
    <row r="707" spans="2:2" x14ac:dyDescent="0.2">
      <c r="B707" s="26"/>
    </row>
    <row r="708" spans="2:2" x14ac:dyDescent="0.2">
      <c r="B708" s="26"/>
    </row>
    <row r="709" spans="2:2" x14ac:dyDescent="0.2">
      <c r="B709" s="26"/>
    </row>
    <row r="710" spans="2:2" x14ac:dyDescent="0.2">
      <c r="B710" s="26"/>
    </row>
    <row r="711" spans="2:2" x14ac:dyDescent="0.2">
      <c r="B711" s="26"/>
    </row>
    <row r="712" spans="2:2" x14ac:dyDescent="0.2">
      <c r="B712" s="26"/>
    </row>
    <row r="713" spans="2:2" x14ac:dyDescent="0.2">
      <c r="B713" s="26"/>
    </row>
    <row r="714" spans="2:2" x14ac:dyDescent="0.2">
      <c r="B714" s="26"/>
    </row>
    <row r="715" spans="2:2" x14ac:dyDescent="0.2">
      <c r="B715" s="26"/>
    </row>
    <row r="716" spans="2:2" x14ac:dyDescent="0.2">
      <c r="B716" s="26"/>
    </row>
    <row r="717" spans="2:2" x14ac:dyDescent="0.2">
      <c r="B717" s="26"/>
    </row>
    <row r="718" spans="2:2" x14ac:dyDescent="0.2">
      <c r="B718" s="26"/>
    </row>
    <row r="719" spans="2:2" x14ac:dyDescent="0.2">
      <c r="B719" s="26"/>
    </row>
    <row r="720" spans="2:2" x14ac:dyDescent="0.2">
      <c r="B720" s="26"/>
    </row>
    <row r="721" spans="2:2" x14ac:dyDescent="0.2">
      <c r="B721" s="26"/>
    </row>
    <row r="722" spans="2:2" x14ac:dyDescent="0.2">
      <c r="B722" s="26"/>
    </row>
    <row r="723" spans="2:2" x14ac:dyDescent="0.2">
      <c r="B723" s="26"/>
    </row>
    <row r="724" spans="2:2" x14ac:dyDescent="0.2">
      <c r="B724" s="26"/>
    </row>
    <row r="725" spans="2:2" x14ac:dyDescent="0.2">
      <c r="B725" s="26"/>
    </row>
    <row r="726" spans="2:2" x14ac:dyDescent="0.2">
      <c r="B726" s="26"/>
    </row>
    <row r="727" spans="2:2" x14ac:dyDescent="0.2">
      <c r="B727" s="26"/>
    </row>
    <row r="728" spans="2:2" x14ac:dyDescent="0.2">
      <c r="B728" s="26"/>
    </row>
    <row r="729" spans="2:2" x14ac:dyDescent="0.2">
      <c r="B729" s="26"/>
    </row>
    <row r="730" spans="2:2" x14ac:dyDescent="0.2">
      <c r="B730" s="26"/>
    </row>
    <row r="731" spans="2:2" x14ac:dyDescent="0.2">
      <c r="B731" s="26"/>
    </row>
    <row r="732" spans="2:2" x14ac:dyDescent="0.2">
      <c r="B732" s="26"/>
    </row>
    <row r="733" spans="2:2" x14ac:dyDescent="0.2">
      <c r="B733" s="26"/>
    </row>
    <row r="734" spans="2:2" x14ac:dyDescent="0.2">
      <c r="B734" s="26"/>
    </row>
    <row r="735" spans="2:2" x14ac:dyDescent="0.2">
      <c r="B735" s="26"/>
    </row>
    <row r="736" spans="2:2" x14ac:dyDescent="0.2">
      <c r="B736" s="26"/>
    </row>
    <row r="737" spans="2:2" x14ac:dyDescent="0.2">
      <c r="B737" s="26"/>
    </row>
    <row r="738" spans="2:2" x14ac:dyDescent="0.2">
      <c r="B738" s="26"/>
    </row>
    <row r="739" spans="2:2" x14ac:dyDescent="0.2">
      <c r="B739" s="26"/>
    </row>
    <row r="740" spans="2:2" x14ac:dyDescent="0.2">
      <c r="B740" s="26"/>
    </row>
    <row r="741" spans="2:2" x14ac:dyDescent="0.2">
      <c r="B741" s="26"/>
    </row>
    <row r="742" spans="2:2" x14ac:dyDescent="0.2">
      <c r="B742" s="26"/>
    </row>
    <row r="743" spans="2:2" x14ac:dyDescent="0.2">
      <c r="B743" s="26"/>
    </row>
    <row r="744" spans="2:2" x14ac:dyDescent="0.2">
      <c r="B744" s="26"/>
    </row>
    <row r="745" spans="2:2" x14ac:dyDescent="0.2">
      <c r="B745" s="26"/>
    </row>
    <row r="746" spans="2:2" x14ac:dyDescent="0.2">
      <c r="B746" s="26"/>
    </row>
    <row r="747" spans="2:2" x14ac:dyDescent="0.2">
      <c r="B747" s="26"/>
    </row>
    <row r="748" spans="2:2" x14ac:dyDescent="0.2">
      <c r="B748" s="26"/>
    </row>
    <row r="749" spans="2:2" x14ac:dyDescent="0.2">
      <c r="B749" s="26"/>
    </row>
    <row r="750" spans="2:2" x14ac:dyDescent="0.2">
      <c r="B750" s="26"/>
    </row>
    <row r="751" spans="2:2" x14ac:dyDescent="0.2">
      <c r="B751" s="26"/>
    </row>
    <row r="752" spans="2:2" x14ac:dyDescent="0.2">
      <c r="B752" s="26"/>
    </row>
    <row r="753" spans="2:2" x14ac:dyDescent="0.2">
      <c r="B753" s="26"/>
    </row>
    <row r="754" spans="2:2" x14ac:dyDescent="0.2">
      <c r="B754" s="26"/>
    </row>
    <row r="755" spans="2:2" x14ac:dyDescent="0.2">
      <c r="B755" s="26"/>
    </row>
    <row r="756" spans="2:2" x14ac:dyDescent="0.2">
      <c r="B756" s="26"/>
    </row>
    <row r="757" spans="2:2" x14ac:dyDescent="0.2">
      <c r="B757" s="26"/>
    </row>
    <row r="758" spans="2:2" x14ac:dyDescent="0.2">
      <c r="B758" s="26"/>
    </row>
    <row r="759" spans="2:2" x14ac:dyDescent="0.2">
      <c r="B759" s="26"/>
    </row>
    <row r="760" spans="2:2" x14ac:dyDescent="0.2">
      <c r="B760" s="26"/>
    </row>
    <row r="761" spans="2:2" x14ac:dyDescent="0.2">
      <c r="B761" s="26"/>
    </row>
    <row r="762" spans="2:2" x14ac:dyDescent="0.2">
      <c r="B762" s="26"/>
    </row>
    <row r="763" spans="2:2" x14ac:dyDescent="0.2">
      <c r="B763" s="26"/>
    </row>
    <row r="764" spans="2:2" x14ac:dyDescent="0.2">
      <c r="B764" s="26"/>
    </row>
    <row r="765" spans="2:2" x14ac:dyDescent="0.2">
      <c r="B765" s="26"/>
    </row>
    <row r="766" spans="2:2" x14ac:dyDescent="0.2">
      <c r="B766" s="26"/>
    </row>
    <row r="767" spans="2:2" x14ac:dyDescent="0.2">
      <c r="B767" s="26"/>
    </row>
    <row r="768" spans="2:2" x14ac:dyDescent="0.2">
      <c r="B768" s="26"/>
    </row>
    <row r="769" spans="2:2" x14ac:dyDescent="0.2">
      <c r="B769" s="26"/>
    </row>
    <row r="770" spans="2:2" x14ac:dyDescent="0.2">
      <c r="B770" s="26"/>
    </row>
    <row r="771" spans="2:2" x14ac:dyDescent="0.2">
      <c r="B771" s="26"/>
    </row>
    <row r="772" spans="2:2" x14ac:dyDescent="0.2">
      <c r="B772" s="26"/>
    </row>
    <row r="773" spans="2:2" x14ac:dyDescent="0.2">
      <c r="B773" s="26"/>
    </row>
    <row r="774" spans="2:2" x14ac:dyDescent="0.2">
      <c r="B774" s="26"/>
    </row>
    <row r="775" spans="2:2" x14ac:dyDescent="0.2">
      <c r="B775" s="26"/>
    </row>
    <row r="776" spans="2:2" x14ac:dyDescent="0.2">
      <c r="B776" s="26"/>
    </row>
    <row r="777" spans="2:2" x14ac:dyDescent="0.2">
      <c r="B777" s="26"/>
    </row>
    <row r="778" spans="2:2" x14ac:dyDescent="0.2">
      <c r="B778" s="26"/>
    </row>
    <row r="779" spans="2:2" x14ac:dyDescent="0.2">
      <c r="B779" s="26"/>
    </row>
    <row r="780" spans="2:2" x14ac:dyDescent="0.2">
      <c r="B780" s="26"/>
    </row>
    <row r="781" spans="2:2" x14ac:dyDescent="0.2">
      <c r="B781" s="26"/>
    </row>
    <row r="782" spans="2:2" x14ac:dyDescent="0.2">
      <c r="B782" s="26"/>
    </row>
    <row r="783" spans="2:2" x14ac:dyDescent="0.2">
      <c r="B783" s="26"/>
    </row>
    <row r="784" spans="2:2" x14ac:dyDescent="0.2">
      <c r="B784" s="26"/>
    </row>
    <row r="785" spans="2:2" x14ac:dyDescent="0.2">
      <c r="B785" s="26"/>
    </row>
    <row r="786" spans="2:2" x14ac:dyDescent="0.2">
      <c r="B786" s="26"/>
    </row>
    <row r="787" spans="2:2" x14ac:dyDescent="0.2">
      <c r="B787" s="26"/>
    </row>
    <row r="788" spans="2:2" x14ac:dyDescent="0.2">
      <c r="B788" s="26"/>
    </row>
    <row r="789" spans="2:2" x14ac:dyDescent="0.2">
      <c r="B789" s="26"/>
    </row>
    <row r="790" spans="2:2" x14ac:dyDescent="0.2">
      <c r="B790" s="26"/>
    </row>
    <row r="791" spans="2:2" x14ac:dyDescent="0.2">
      <c r="B791" s="26"/>
    </row>
    <row r="792" spans="2:2" x14ac:dyDescent="0.2">
      <c r="B792" s="26"/>
    </row>
    <row r="793" spans="2:2" x14ac:dyDescent="0.2">
      <c r="B793" s="26"/>
    </row>
    <row r="794" spans="2:2" x14ac:dyDescent="0.2">
      <c r="B794" s="26"/>
    </row>
    <row r="795" spans="2:2" x14ac:dyDescent="0.2">
      <c r="B795" s="26"/>
    </row>
    <row r="796" spans="2:2" x14ac:dyDescent="0.2">
      <c r="B796" s="26"/>
    </row>
    <row r="797" spans="2:2" x14ac:dyDescent="0.2">
      <c r="B797" s="26"/>
    </row>
    <row r="798" spans="2:2" x14ac:dyDescent="0.2">
      <c r="B798" s="26"/>
    </row>
    <row r="799" spans="2:2" x14ac:dyDescent="0.2">
      <c r="B799" s="26"/>
    </row>
    <row r="800" spans="2:2" x14ac:dyDescent="0.2">
      <c r="B800" s="26"/>
    </row>
    <row r="801" spans="2:2" x14ac:dyDescent="0.2">
      <c r="B801" s="26"/>
    </row>
    <row r="802" spans="2:2" x14ac:dyDescent="0.2">
      <c r="B802" s="26"/>
    </row>
    <row r="803" spans="2:2" x14ac:dyDescent="0.2">
      <c r="B803" s="26"/>
    </row>
    <row r="804" spans="2:2" x14ac:dyDescent="0.2">
      <c r="B804" s="26"/>
    </row>
    <row r="805" spans="2:2" x14ac:dyDescent="0.2">
      <c r="B805" s="26"/>
    </row>
    <row r="806" spans="2:2" x14ac:dyDescent="0.2">
      <c r="B806" s="26"/>
    </row>
    <row r="807" spans="2:2" x14ac:dyDescent="0.2">
      <c r="B807" s="26"/>
    </row>
    <row r="808" spans="2:2" x14ac:dyDescent="0.2">
      <c r="B808" s="26"/>
    </row>
    <row r="809" spans="2:2" x14ac:dyDescent="0.2">
      <c r="B809" s="26"/>
    </row>
    <row r="810" spans="2:2" x14ac:dyDescent="0.2">
      <c r="B810" s="26"/>
    </row>
    <row r="811" spans="2:2" x14ac:dyDescent="0.2">
      <c r="B811" s="26"/>
    </row>
    <row r="812" spans="2:2" x14ac:dyDescent="0.2">
      <c r="B812" s="26"/>
    </row>
    <row r="813" spans="2:2" x14ac:dyDescent="0.2">
      <c r="B813" s="26"/>
    </row>
    <row r="814" spans="2:2" x14ac:dyDescent="0.2">
      <c r="B814" s="26"/>
    </row>
    <row r="815" spans="2:2" x14ac:dyDescent="0.2">
      <c r="B815" s="26"/>
    </row>
    <row r="816" spans="2:2" x14ac:dyDescent="0.2">
      <c r="B816" s="26"/>
    </row>
    <row r="817" spans="2:2" x14ac:dyDescent="0.2">
      <c r="B817" s="26"/>
    </row>
    <row r="818" spans="2:2" x14ac:dyDescent="0.2">
      <c r="B818" s="26"/>
    </row>
    <row r="819" spans="2:2" x14ac:dyDescent="0.2">
      <c r="B819" s="26"/>
    </row>
    <row r="820" spans="2:2" x14ac:dyDescent="0.2">
      <c r="B820" s="26"/>
    </row>
    <row r="821" spans="2:2" x14ac:dyDescent="0.2">
      <c r="B821" s="26"/>
    </row>
    <row r="822" spans="2:2" x14ac:dyDescent="0.2">
      <c r="B822" s="26"/>
    </row>
    <row r="823" spans="2:2" x14ac:dyDescent="0.2">
      <c r="B823" s="26"/>
    </row>
    <row r="824" spans="2:2" x14ac:dyDescent="0.2">
      <c r="B824" s="26"/>
    </row>
    <row r="825" spans="2:2" x14ac:dyDescent="0.2">
      <c r="B825" s="26"/>
    </row>
    <row r="826" spans="2:2" x14ac:dyDescent="0.2">
      <c r="B826" s="26"/>
    </row>
    <row r="827" spans="2:2" x14ac:dyDescent="0.2">
      <c r="B827" s="26"/>
    </row>
    <row r="828" spans="2:2" x14ac:dyDescent="0.2">
      <c r="B828" s="26"/>
    </row>
    <row r="829" spans="2:2" x14ac:dyDescent="0.2">
      <c r="B829" s="26"/>
    </row>
    <row r="830" spans="2:2" x14ac:dyDescent="0.2">
      <c r="B830" s="26"/>
    </row>
    <row r="831" spans="2:2" x14ac:dyDescent="0.2">
      <c r="B831" s="26"/>
    </row>
    <row r="832" spans="2:2" x14ac:dyDescent="0.2">
      <c r="B832" s="26"/>
    </row>
    <row r="833" spans="2:2" x14ac:dyDescent="0.2">
      <c r="B833" s="26"/>
    </row>
    <row r="834" spans="2:2" x14ac:dyDescent="0.2">
      <c r="B834" s="26"/>
    </row>
    <row r="835" spans="2:2" x14ac:dyDescent="0.2">
      <c r="B835" s="26"/>
    </row>
    <row r="836" spans="2:2" x14ac:dyDescent="0.2">
      <c r="B836" s="26"/>
    </row>
    <row r="837" spans="2:2" x14ac:dyDescent="0.2">
      <c r="B837" s="26"/>
    </row>
    <row r="838" spans="2:2" x14ac:dyDescent="0.2">
      <c r="B838" s="26"/>
    </row>
    <row r="839" spans="2:2" x14ac:dyDescent="0.2">
      <c r="B839" s="26"/>
    </row>
    <row r="840" spans="2:2" x14ac:dyDescent="0.2">
      <c r="B840" s="26"/>
    </row>
    <row r="841" spans="2:2" x14ac:dyDescent="0.2">
      <c r="B841" s="26"/>
    </row>
    <row r="842" spans="2:2" x14ac:dyDescent="0.2">
      <c r="B842" s="26"/>
    </row>
    <row r="843" spans="2:2" x14ac:dyDescent="0.2">
      <c r="B843" s="26"/>
    </row>
    <row r="844" spans="2:2" x14ac:dyDescent="0.2">
      <c r="B844" s="26"/>
    </row>
    <row r="845" spans="2:2" x14ac:dyDescent="0.2">
      <c r="B845" s="26"/>
    </row>
    <row r="846" spans="2:2" x14ac:dyDescent="0.2">
      <c r="B846" s="26"/>
    </row>
    <row r="847" spans="2:2" x14ac:dyDescent="0.2">
      <c r="B847" s="26"/>
    </row>
    <row r="848" spans="2:2" x14ac:dyDescent="0.2">
      <c r="B848" s="26"/>
    </row>
    <row r="849" spans="2:2" x14ac:dyDescent="0.2">
      <c r="B849" s="26"/>
    </row>
    <row r="850" spans="2:2" x14ac:dyDescent="0.2">
      <c r="B850" s="26"/>
    </row>
    <row r="851" spans="2:2" x14ac:dyDescent="0.2">
      <c r="B851" s="26"/>
    </row>
    <row r="852" spans="2:2" x14ac:dyDescent="0.2">
      <c r="B852" s="26"/>
    </row>
    <row r="853" spans="2:2" x14ac:dyDescent="0.2">
      <c r="B853" s="26"/>
    </row>
    <row r="854" spans="2:2" x14ac:dyDescent="0.2">
      <c r="B854" s="26"/>
    </row>
    <row r="855" spans="2:2" x14ac:dyDescent="0.2">
      <c r="B855" s="26"/>
    </row>
    <row r="856" spans="2:2" x14ac:dyDescent="0.2">
      <c r="B856" s="26"/>
    </row>
    <row r="857" spans="2:2" x14ac:dyDescent="0.2">
      <c r="B857" s="26"/>
    </row>
    <row r="858" spans="2:2" x14ac:dyDescent="0.2">
      <c r="B858" s="26"/>
    </row>
    <row r="859" spans="2:2" x14ac:dyDescent="0.2">
      <c r="B859" s="26"/>
    </row>
    <row r="860" spans="2:2" x14ac:dyDescent="0.2">
      <c r="B860" s="26"/>
    </row>
    <row r="861" spans="2:2" x14ac:dyDescent="0.2">
      <c r="B861" s="26"/>
    </row>
    <row r="862" spans="2:2" x14ac:dyDescent="0.2">
      <c r="B862" s="26"/>
    </row>
    <row r="863" spans="2:2" x14ac:dyDescent="0.2">
      <c r="B863" s="26"/>
    </row>
    <row r="864" spans="2:2" x14ac:dyDescent="0.2">
      <c r="B864" s="26"/>
    </row>
    <row r="865" spans="2:2" x14ac:dyDescent="0.2">
      <c r="B865" s="26"/>
    </row>
    <row r="866" spans="2:2" x14ac:dyDescent="0.2">
      <c r="B866" s="26"/>
    </row>
    <row r="867" spans="2:2" x14ac:dyDescent="0.2">
      <c r="B867" s="26"/>
    </row>
    <row r="868" spans="2:2" x14ac:dyDescent="0.2">
      <c r="B868" s="26"/>
    </row>
    <row r="869" spans="2:2" x14ac:dyDescent="0.2">
      <c r="B869" s="26"/>
    </row>
    <row r="870" spans="2:2" x14ac:dyDescent="0.2">
      <c r="B870" s="26"/>
    </row>
    <row r="871" spans="2:2" x14ac:dyDescent="0.2">
      <c r="B871" s="26"/>
    </row>
    <row r="872" spans="2:2" x14ac:dyDescent="0.2">
      <c r="B872" s="26"/>
    </row>
    <row r="873" spans="2:2" x14ac:dyDescent="0.2">
      <c r="B873" s="26"/>
    </row>
    <row r="874" spans="2:2" x14ac:dyDescent="0.2">
      <c r="B874" s="26"/>
    </row>
    <row r="875" spans="2:2" x14ac:dyDescent="0.2">
      <c r="B875" s="26"/>
    </row>
    <row r="876" spans="2:2" x14ac:dyDescent="0.2">
      <c r="B876" s="26"/>
    </row>
    <row r="877" spans="2:2" x14ac:dyDescent="0.2">
      <c r="B877" s="26"/>
    </row>
    <row r="878" spans="2:2" x14ac:dyDescent="0.2">
      <c r="B878" s="26"/>
    </row>
    <row r="879" spans="2:2" x14ac:dyDescent="0.2">
      <c r="B879" s="26"/>
    </row>
    <row r="880" spans="2:2" x14ac:dyDescent="0.2">
      <c r="B880" s="26"/>
    </row>
    <row r="881" spans="2:2" x14ac:dyDescent="0.2">
      <c r="B881" s="26"/>
    </row>
    <row r="882" spans="2:2" x14ac:dyDescent="0.2">
      <c r="B882" s="26"/>
    </row>
    <row r="883" spans="2:2" x14ac:dyDescent="0.2">
      <c r="B883" s="26"/>
    </row>
    <row r="884" spans="2:2" x14ac:dyDescent="0.2">
      <c r="B884" s="26"/>
    </row>
    <row r="885" spans="2:2" x14ac:dyDescent="0.2">
      <c r="B885" s="26"/>
    </row>
    <row r="886" spans="2:2" x14ac:dyDescent="0.2">
      <c r="B886" s="26"/>
    </row>
    <row r="887" spans="2:2" x14ac:dyDescent="0.2">
      <c r="B887" s="26"/>
    </row>
    <row r="888" spans="2:2" x14ac:dyDescent="0.2">
      <c r="B888" s="26"/>
    </row>
    <row r="889" spans="2:2" x14ac:dyDescent="0.2">
      <c r="B889" s="26"/>
    </row>
    <row r="890" spans="2:2" x14ac:dyDescent="0.2">
      <c r="B890" s="26"/>
    </row>
    <row r="891" spans="2:2" x14ac:dyDescent="0.2">
      <c r="B891" s="26"/>
    </row>
    <row r="892" spans="2:2" x14ac:dyDescent="0.2">
      <c r="B892" s="26"/>
    </row>
    <row r="893" spans="2:2" x14ac:dyDescent="0.2">
      <c r="B893" s="26"/>
    </row>
    <row r="894" spans="2:2" x14ac:dyDescent="0.2">
      <c r="B894" s="26"/>
    </row>
    <row r="895" spans="2:2" x14ac:dyDescent="0.2">
      <c r="B895" s="26"/>
    </row>
    <row r="896" spans="2:2" x14ac:dyDescent="0.2">
      <c r="B896" s="26"/>
    </row>
    <row r="897" spans="2:2" x14ac:dyDescent="0.2">
      <c r="B897" s="26"/>
    </row>
    <row r="898" spans="2:2" x14ac:dyDescent="0.2">
      <c r="B898" s="26"/>
    </row>
    <row r="899" spans="2:2" x14ac:dyDescent="0.2">
      <c r="B899" s="26"/>
    </row>
    <row r="900" spans="2:2" x14ac:dyDescent="0.2">
      <c r="B900" s="26"/>
    </row>
    <row r="901" spans="2:2" x14ac:dyDescent="0.2">
      <c r="B901" s="26"/>
    </row>
    <row r="902" spans="2:2" x14ac:dyDescent="0.2">
      <c r="B902" s="26"/>
    </row>
    <row r="903" spans="2:2" x14ac:dyDescent="0.2">
      <c r="B903" s="26"/>
    </row>
    <row r="904" spans="2:2" x14ac:dyDescent="0.2">
      <c r="B904" s="26"/>
    </row>
    <row r="905" spans="2:2" x14ac:dyDescent="0.2">
      <c r="B905" s="26"/>
    </row>
    <row r="906" spans="2:2" x14ac:dyDescent="0.2">
      <c r="B906" s="26"/>
    </row>
    <row r="907" spans="2:2" x14ac:dyDescent="0.2">
      <c r="B907" s="26"/>
    </row>
    <row r="908" spans="2:2" x14ac:dyDescent="0.2">
      <c r="B908" s="26"/>
    </row>
    <row r="909" spans="2:2" x14ac:dyDescent="0.2">
      <c r="B909" s="26"/>
    </row>
    <row r="910" spans="2:2" x14ac:dyDescent="0.2">
      <c r="B910" s="26"/>
    </row>
    <row r="911" spans="2:2" x14ac:dyDescent="0.2">
      <c r="B911" s="26"/>
    </row>
    <row r="912" spans="2:2" x14ac:dyDescent="0.2">
      <c r="B912" s="26"/>
    </row>
    <row r="913" spans="2:2" x14ac:dyDescent="0.2">
      <c r="B913" s="26"/>
    </row>
    <row r="914" spans="2:2" x14ac:dyDescent="0.2">
      <c r="B914" s="26"/>
    </row>
    <row r="915" spans="2:2" x14ac:dyDescent="0.2">
      <c r="B915" s="26"/>
    </row>
    <row r="916" spans="2:2" x14ac:dyDescent="0.2">
      <c r="B916" s="26"/>
    </row>
    <row r="917" spans="2:2" x14ac:dyDescent="0.2">
      <c r="B917" s="26"/>
    </row>
    <row r="918" spans="2:2" x14ac:dyDescent="0.2">
      <c r="B918" s="26"/>
    </row>
    <row r="919" spans="2:2" x14ac:dyDescent="0.2">
      <c r="B919" s="26"/>
    </row>
    <row r="920" spans="2:2" x14ac:dyDescent="0.2">
      <c r="B920" s="26"/>
    </row>
    <row r="921" spans="2:2" x14ac:dyDescent="0.2">
      <c r="B921" s="26"/>
    </row>
    <row r="922" spans="2:2" x14ac:dyDescent="0.2">
      <c r="B922" s="26"/>
    </row>
    <row r="923" spans="2:2" x14ac:dyDescent="0.2">
      <c r="B923" s="26"/>
    </row>
    <row r="924" spans="2:2" x14ac:dyDescent="0.2">
      <c r="B924" s="26"/>
    </row>
    <row r="925" spans="2:2" x14ac:dyDescent="0.2">
      <c r="B925" s="26"/>
    </row>
    <row r="926" spans="2:2" x14ac:dyDescent="0.2">
      <c r="B926" s="26"/>
    </row>
    <row r="927" spans="2:2" x14ac:dyDescent="0.2">
      <c r="B927" s="26"/>
    </row>
    <row r="928" spans="2:2" x14ac:dyDescent="0.2">
      <c r="B928" s="26"/>
    </row>
    <row r="929" spans="2:2" x14ac:dyDescent="0.2">
      <c r="B929" s="26"/>
    </row>
    <row r="930" spans="2:2" x14ac:dyDescent="0.2">
      <c r="B930" s="26"/>
    </row>
    <row r="931" spans="2:2" x14ac:dyDescent="0.2">
      <c r="B931" s="26"/>
    </row>
    <row r="932" spans="2:2" x14ac:dyDescent="0.2">
      <c r="B932" s="26"/>
    </row>
    <row r="933" spans="2:2" x14ac:dyDescent="0.2">
      <c r="B933" s="26"/>
    </row>
    <row r="934" spans="2:2" x14ac:dyDescent="0.2">
      <c r="B934" s="26"/>
    </row>
    <row r="935" spans="2:2" x14ac:dyDescent="0.2">
      <c r="B935" s="26"/>
    </row>
    <row r="936" spans="2:2" x14ac:dyDescent="0.2">
      <c r="B936" s="26"/>
    </row>
    <row r="937" spans="2:2" x14ac:dyDescent="0.2">
      <c r="B937" s="26"/>
    </row>
    <row r="938" spans="2:2" x14ac:dyDescent="0.2">
      <c r="B938" s="26"/>
    </row>
    <row r="939" spans="2:2" x14ac:dyDescent="0.2">
      <c r="B939" s="26"/>
    </row>
    <row r="940" spans="2:2" x14ac:dyDescent="0.2">
      <c r="B940" s="26"/>
    </row>
    <row r="941" spans="2:2" x14ac:dyDescent="0.2">
      <c r="B941" s="26"/>
    </row>
    <row r="942" spans="2:2" x14ac:dyDescent="0.2">
      <c r="B942" s="26"/>
    </row>
    <row r="943" spans="2:2" x14ac:dyDescent="0.2">
      <c r="B943" s="26"/>
    </row>
    <row r="944" spans="2:2" x14ac:dyDescent="0.2">
      <c r="B944" s="26"/>
    </row>
    <row r="945" spans="2:2" x14ac:dyDescent="0.2">
      <c r="B945" s="26"/>
    </row>
    <row r="946" spans="2:2" x14ac:dyDescent="0.2">
      <c r="B946" s="26"/>
    </row>
    <row r="947" spans="2:2" x14ac:dyDescent="0.2">
      <c r="B947" s="26"/>
    </row>
    <row r="948" spans="2:2" x14ac:dyDescent="0.2">
      <c r="B948" s="26"/>
    </row>
    <row r="949" spans="2:2" x14ac:dyDescent="0.2">
      <c r="B949" s="26"/>
    </row>
    <row r="950" spans="2:2" x14ac:dyDescent="0.2">
      <c r="B950" s="26"/>
    </row>
    <row r="951" spans="2:2" x14ac:dyDescent="0.2">
      <c r="B951" s="26"/>
    </row>
    <row r="952" spans="2:2" x14ac:dyDescent="0.2">
      <c r="B952" s="26"/>
    </row>
    <row r="953" spans="2:2" x14ac:dyDescent="0.2">
      <c r="B953" s="26"/>
    </row>
    <row r="954" spans="2:2" x14ac:dyDescent="0.2">
      <c r="B954" s="26"/>
    </row>
    <row r="955" spans="2:2" x14ac:dyDescent="0.2">
      <c r="B955" s="26"/>
    </row>
    <row r="956" spans="2:2" x14ac:dyDescent="0.2">
      <c r="B956" s="26"/>
    </row>
    <row r="957" spans="2:2" x14ac:dyDescent="0.2">
      <c r="B957" s="26"/>
    </row>
    <row r="958" spans="2:2" x14ac:dyDescent="0.2">
      <c r="B958" s="26"/>
    </row>
    <row r="959" spans="2:2" x14ac:dyDescent="0.2">
      <c r="B959" s="26"/>
    </row>
    <row r="960" spans="2:2" x14ac:dyDescent="0.2">
      <c r="B960" s="26"/>
    </row>
    <row r="961" spans="2:2" x14ac:dyDescent="0.2">
      <c r="B961" s="26"/>
    </row>
    <row r="962" spans="2:2" x14ac:dyDescent="0.2">
      <c r="B962" s="26"/>
    </row>
    <row r="963" spans="2:2" x14ac:dyDescent="0.2">
      <c r="B963" s="26"/>
    </row>
    <row r="964" spans="2:2" x14ac:dyDescent="0.2">
      <c r="B964" s="26"/>
    </row>
    <row r="965" spans="2:2" x14ac:dyDescent="0.2">
      <c r="B965" s="26"/>
    </row>
    <row r="966" spans="2:2" x14ac:dyDescent="0.2">
      <c r="B966" s="26"/>
    </row>
    <row r="967" spans="2:2" x14ac:dyDescent="0.2">
      <c r="B967" s="26"/>
    </row>
    <row r="968" spans="2:2" x14ac:dyDescent="0.2">
      <c r="B968" s="26"/>
    </row>
    <row r="969" spans="2:2" x14ac:dyDescent="0.2">
      <c r="B969" s="26"/>
    </row>
    <row r="970" spans="2:2" x14ac:dyDescent="0.2">
      <c r="B970" s="26"/>
    </row>
    <row r="971" spans="2:2" x14ac:dyDescent="0.2">
      <c r="B971" s="26"/>
    </row>
    <row r="972" spans="2:2" x14ac:dyDescent="0.2">
      <c r="B972" s="26"/>
    </row>
    <row r="973" spans="2:2" x14ac:dyDescent="0.2">
      <c r="B973" s="26"/>
    </row>
    <row r="974" spans="2:2" x14ac:dyDescent="0.2">
      <c r="B974" s="26"/>
    </row>
    <row r="975" spans="2:2" x14ac:dyDescent="0.2">
      <c r="B975" s="26"/>
    </row>
    <row r="976" spans="2:2" x14ac:dyDescent="0.2">
      <c r="B976" s="26"/>
    </row>
    <row r="977" spans="2:2" x14ac:dyDescent="0.2">
      <c r="B977" s="26"/>
    </row>
    <row r="978" spans="2:2" x14ac:dyDescent="0.2">
      <c r="B978" s="26"/>
    </row>
    <row r="979" spans="2:2" x14ac:dyDescent="0.2">
      <c r="B979" s="26"/>
    </row>
    <row r="980" spans="2:2" x14ac:dyDescent="0.2">
      <c r="B980" s="26"/>
    </row>
    <row r="981" spans="2:2" x14ac:dyDescent="0.2">
      <c r="B981" s="26"/>
    </row>
    <row r="982" spans="2:2" x14ac:dyDescent="0.2">
      <c r="B982" s="26"/>
    </row>
    <row r="983" spans="2:2" x14ac:dyDescent="0.2">
      <c r="B983" s="26"/>
    </row>
    <row r="984" spans="2:2" x14ac:dyDescent="0.2">
      <c r="B984" s="26"/>
    </row>
    <row r="985" spans="2:2" x14ac:dyDescent="0.2">
      <c r="B985" s="26"/>
    </row>
    <row r="986" spans="2:2" x14ac:dyDescent="0.2">
      <c r="B986" s="26"/>
    </row>
    <row r="987" spans="2:2" x14ac:dyDescent="0.2">
      <c r="B987" s="26"/>
    </row>
    <row r="988" spans="2:2" x14ac:dyDescent="0.2">
      <c r="B988" s="26"/>
    </row>
    <row r="989" spans="2:2" x14ac:dyDescent="0.2">
      <c r="B989" s="26"/>
    </row>
    <row r="990" spans="2:2" x14ac:dyDescent="0.2">
      <c r="B990" s="26"/>
    </row>
    <row r="991" spans="2:2" x14ac:dyDescent="0.2">
      <c r="B991" s="26"/>
    </row>
    <row r="992" spans="2:2" x14ac:dyDescent="0.2">
      <c r="B992" s="26"/>
    </row>
    <row r="993" spans="2:2" x14ac:dyDescent="0.2">
      <c r="B993" s="26"/>
    </row>
    <row r="994" spans="2:2" x14ac:dyDescent="0.2">
      <c r="B994" s="26"/>
    </row>
    <row r="995" spans="2:2" x14ac:dyDescent="0.2">
      <c r="B995" s="26"/>
    </row>
    <row r="996" spans="2:2" x14ac:dyDescent="0.2">
      <c r="B996" s="26"/>
    </row>
    <row r="997" spans="2:2" x14ac:dyDescent="0.2">
      <c r="B997" s="26"/>
    </row>
    <row r="998" spans="2:2" x14ac:dyDescent="0.2">
      <c r="B998" s="26"/>
    </row>
    <row r="999" spans="2:2" x14ac:dyDescent="0.2">
      <c r="B999" s="26"/>
    </row>
    <row r="1000" spans="2:2" x14ac:dyDescent="0.2">
      <c r="B1000" s="26"/>
    </row>
    <row r="1001" spans="2:2" x14ac:dyDescent="0.2">
      <c r="B1001" s="26"/>
    </row>
    <row r="1002" spans="2:2" x14ac:dyDescent="0.2">
      <c r="B1002" s="26"/>
    </row>
    <row r="1003" spans="2:2" x14ac:dyDescent="0.2">
      <c r="B1003" s="26"/>
    </row>
    <row r="1004" spans="2:2" x14ac:dyDescent="0.2">
      <c r="B1004" s="26"/>
    </row>
    <row r="1005" spans="2:2" x14ac:dyDescent="0.2">
      <c r="B1005" s="26"/>
    </row>
    <row r="1006" spans="2:2" x14ac:dyDescent="0.2">
      <c r="B1006" s="26"/>
    </row>
    <row r="1007" spans="2:2" x14ac:dyDescent="0.2">
      <c r="B1007" s="26"/>
    </row>
    <row r="1008" spans="2:2" x14ac:dyDescent="0.2">
      <c r="B1008" s="26"/>
    </row>
    <row r="1009" spans="2:2" x14ac:dyDescent="0.2">
      <c r="B1009" s="26"/>
    </row>
    <row r="1010" spans="2:2" x14ac:dyDescent="0.2">
      <c r="B1010" s="26"/>
    </row>
    <row r="1011" spans="2:2" x14ac:dyDescent="0.2">
      <c r="B1011" s="26"/>
    </row>
    <row r="1012" spans="2:2" x14ac:dyDescent="0.2">
      <c r="B1012" s="26"/>
    </row>
    <row r="1013" spans="2:2" x14ac:dyDescent="0.2">
      <c r="B1013" s="26"/>
    </row>
    <row r="1014" spans="2:2" x14ac:dyDescent="0.2">
      <c r="B1014" s="26"/>
    </row>
    <row r="1015" spans="2:2" x14ac:dyDescent="0.2">
      <c r="B1015" s="26"/>
    </row>
    <row r="1016" spans="2:2" x14ac:dyDescent="0.2">
      <c r="B1016" s="26"/>
    </row>
    <row r="1017" spans="2:2" x14ac:dyDescent="0.2">
      <c r="B1017" s="26"/>
    </row>
    <row r="1018" spans="2:2" x14ac:dyDescent="0.2">
      <c r="B1018" s="26"/>
    </row>
    <row r="1019" spans="2:2" x14ac:dyDescent="0.2">
      <c r="B1019" s="26"/>
    </row>
    <row r="1020" spans="2:2" x14ac:dyDescent="0.2">
      <c r="B1020" s="26"/>
    </row>
    <row r="1021" spans="2:2" x14ac:dyDescent="0.2">
      <c r="B1021" s="26"/>
    </row>
    <row r="1022" spans="2:2" x14ac:dyDescent="0.2">
      <c r="B1022" s="26"/>
    </row>
    <row r="1023" spans="2:2" x14ac:dyDescent="0.2">
      <c r="B1023" s="26"/>
    </row>
    <row r="1024" spans="2:2" x14ac:dyDescent="0.2">
      <c r="B1024" s="26"/>
    </row>
    <row r="1025" spans="2:2" x14ac:dyDescent="0.2">
      <c r="B1025" s="26"/>
    </row>
    <row r="1026" spans="2:2" x14ac:dyDescent="0.2">
      <c r="B1026" s="26"/>
    </row>
    <row r="1027" spans="2:2" x14ac:dyDescent="0.2">
      <c r="B1027" s="26"/>
    </row>
    <row r="1028" spans="2:2" x14ac:dyDescent="0.2">
      <c r="B1028" s="26"/>
    </row>
    <row r="1029" spans="2:2" x14ac:dyDescent="0.2">
      <c r="B1029" s="26"/>
    </row>
    <row r="1030" spans="2:2" x14ac:dyDescent="0.2">
      <c r="B1030" s="26"/>
    </row>
    <row r="1031" spans="2:2" x14ac:dyDescent="0.2">
      <c r="B1031" s="26"/>
    </row>
    <row r="1032" spans="2:2" x14ac:dyDescent="0.2">
      <c r="B1032" s="26"/>
    </row>
    <row r="1033" spans="2:2" x14ac:dyDescent="0.2">
      <c r="B1033" s="26"/>
    </row>
    <row r="1034" spans="2:2" x14ac:dyDescent="0.2">
      <c r="B1034" s="26"/>
    </row>
    <row r="1035" spans="2:2" x14ac:dyDescent="0.2">
      <c r="B1035" s="26"/>
    </row>
    <row r="1036" spans="2:2" x14ac:dyDescent="0.2">
      <c r="B1036" s="26"/>
    </row>
    <row r="1037" spans="2:2" x14ac:dyDescent="0.2">
      <c r="B1037" s="26"/>
    </row>
    <row r="1038" spans="2:2" x14ac:dyDescent="0.2">
      <c r="B1038" s="26"/>
    </row>
    <row r="1039" spans="2:2" x14ac:dyDescent="0.2">
      <c r="B1039" s="26"/>
    </row>
    <row r="1040" spans="2:2" x14ac:dyDescent="0.2">
      <c r="B1040" s="26"/>
    </row>
    <row r="1041" spans="2:2" x14ac:dyDescent="0.2">
      <c r="B1041" s="26"/>
    </row>
    <row r="1042" spans="2:2" x14ac:dyDescent="0.2">
      <c r="B1042" s="26"/>
    </row>
    <row r="1043" spans="2:2" x14ac:dyDescent="0.2">
      <c r="B1043" s="26"/>
    </row>
    <row r="1044" spans="2:2" x14ac:dyDescent="0.2">
      <c r="B1044" s="26"/>
    </row>
    <row r="1045" spans="2:2" x14ac:dyDescent="0.2">
      <c r="B1045" s="26"/>
    </row>
    <row r="1046" spans="2:2" x14ac:dyDescent="0.2">
      <c r="B1046" s="26"/>
    </row>
    <row r="1047" spans="2:2" x14ac:dyDescent="0.2">
      <c r="B1047" s="26"/>
    </row>
    <row r="1048" spans="2:2" x14ac:dyDescent="0.2">
      <c r="B1048" s="26"/>
    </row>
    <row r="1049" spans="2:2" x14ac:dyDescent="0.2">
      <c r="B1049" s="26"/>
    </row>
    <row r="1050" spans="2:2" x14ac:dyDescent="0.2">
      <c r="B1050" s="26"/>
    </row>
    <row r="1051" spans="2:2" x14ac:dyDescent="0.2">
      <c r="B1051" s="26"/>
    </row>
    <row r="1052" spans="2:2" x14ac:dyDescent="0.2">
      <c r="B1052" s="26"/>
    </row>
    <row r="1053" spans="2:2" x14ac:dyDescent="0.2">
      <c r="B1053" s="26"/>
    </row>
    <row r="1054" spans="2:2" x14ac:dyDescent="0.2">
      <c r="B1054" s="26"/>
    </row>
    <row r="1055" spans="2:2" x14ac:dyDescent="0.2">
      <c r="B1055" s="26"/>
    </row>
    <row r="1056" spans="2:2" x14ac:dyDescent="0.2">
      <c r="B1056" s="26"/>
    </row>
    <row r="1057" spans="2:2" x14ac:dyDescent="0.2">
      <c r="B1057" s="26"/>
    </row>
    <row r="1058" spans="2:2" x14ac:dyDescent="0.2">
      <c r="B1058" s="26"/>
    </row>
    <row r="1059" spans="2:2" x14ac:dyDescent="0.2">
      <c r="B1059" s="26"/>
    </row>
    <row r="1060" spans="2:2" x14ac:dyDescent="0.2">
      <c r="B1060" s="26"/>
    </row>
    <row r="1061" spans="2:2" x14ac:dyDescent="0.2">
      <c r="B1061" s="26"/>
    </row>
    <row r="1062" spans="2:2" x14ac:dyDescent="0.2">
      <c r="B1062" s="26"/>
    </row>
    <row r="1063" spans="2:2" x14ac:dyDescent="0.2">
      <c r="B1063" s="26"/>
    </row>
    <row r="1064" spans="2:2" x14ac:dyDescent="0.2">
      <c r="B1064" s="26"/>
    </row>
    <row r="1065" spans="2:2" x14ac:dyDescent="0.2">
      <c r="B1065" s="26"/>
    </row>
    <row r="1066" spans="2:2" x14ac:dyDescent="0.2">
      <c r="B1066" s="26"/>
    </row>
    <row r="1067" spans="2:2" x14ac:dyDescent="0.2">
      <c r="B1067" s="26"/>
    </row>
    <row r="1068" spans="2:2" x14ac:dyDescent="0.2">
      <c r="B1068" s="26"/>
    </row>
    <row r="1069" spans="2:2" x14ac:dyDescent="0.2">
      <c r="B1069" s="26"/>
    </row>
    <row r="1070" spans="2:2" x14ac:dyDescent="0.2">
      <c r="B1070" s="26"/>
    </row>
    <row r="1071" spans="2:2" x14ac:dyDescent="0.2">
      <c r="B1071" s="26"/>
    </row>
    <row r="1072" spans="2:2" x14ac:dyDescent="0.2">
      <c r="B1072" s="26"/>
    </row>
    <row r="1073" spans="2:2" x14ac:dyDescent="0.2">
      <c r="B1073" s="26"/>
    </row>
    <row r="1074" spans="2:2" x14ac:dyDescent="0.2">
      <c r="B1074" s="26"/>
    </row>
    <row r="1075" spans="2:2" x14ac:dyDescent="0.2">
      <c r="B1075" s="26"/>
    </row>
    <row r="1076" spans="2:2" x14ac:dyDescent="0.2">
      <c r="B1076" s="26"/>
    </row>
    <row r="1077" spans="2:2" x14ac:dyDescent="0.2">
      <c r="B1077" s="26"/>
    </row>
    <row r="1078" spans="2:2" x14ac:dyDescent="0.2">
      <c r="B1078" s="26"/>
    </row>
    <row r="1079" spans="2:2" x14ac:dyDescent="0.2">
      <c r="B1079" s="26"/>
    </row>
    <row r="1080" spans="2:2" x14ac:dyDescent="0.2">
      <c r="B1080" s="26"/>
    </row>
    <row r="1081" spans="2:2" x14ac:dyDescent="0.2">
      <c r="B1081" s="26"/>
    </row>
    <row r="1082" spans="2:2" x14ac:dyDescent="0.2">
      <c r="B1082" s="26"/>
    </row>
    <row r="1083" spans="2:2" x14ac:dyDescent="0.2">
      <c r="B1083" s="26"/>
    </row>
    <row r="1084" spans="2:2" x14ac:dyDescent="0.2">
      <c r="B1084" s="26"/>
    </row>
    <row r="1085" spans="2:2" x14ac:dyDescent="0.2">
      <c r="B1085" s="26"/>
    </row>
    <row r="1086" spans="2:2" x14ac:dyDescent="0.2">
      <c r="B1086" s="26"/>
    </row>
    <row r="1087" spans="2:2" x14ac:dyDescent="0.2">
      <c r="B1087" s="26"/>
    </row>
    <row r="1088" spans="2:2" x14ac:dyDescent="0.2">
      <c r="B1088" s="26"/>
    </row>
    <row r="1089" spans="2:2" x14ac:dyDescent="0.2">
      <c r="B1089" s="26"/>
    </row>
    <row r="1090" spans="2:2" x14ac:dyDescent="0.2">
      <c r="B1090" s="26"/>
    </row>
    <row r="1091" spans="2:2" x14ac:dyDescent="0.2">
      <c r="B1091" s="26"/>
    </row>
    <row r="1092" spans="2:2" x14ac:dyDescent="0.2">
      <c r="B1092" s="26"/>
    </row>
    <row r="1093" spans="2:2" x14ac:dyDescent="0.2">
      <c r="B1093" s="26"/>
    </row>
    <row r="1094" spans="2:2" x14ac:dyDescent="0.2">
      <c r="B1094" s="26"/>
    </row>
    <row r="1095" spans="2:2" x14ac:dyDescent="0.2">
      <c r="B1095" s="26"/>
    </row>
    <row r="1096" spans="2:2" x14ac:dyDescent="0.2">
      <c r="B1096" s="26"/>
    </row>
    <row r="1097" spans="2:2" x14ac:dyDescent="0.2">
      <c r="B1097" s="26"/>
    </row>
    <row r="1098" spans="2:2" x14ac:dyDescent="0.2">
      <c r="B1098" s="26"/>
    </row>
    <row r="1099" spans="2:2" x14ac:dyDescent="0.2">
      <c r="B1099" s="26"/>
    </row>
    <row r="1100" spans="2:2" x14ac:dyDescent="0.2">
      <c r="B1100" s="26"/>
    </row>
    <row r="1101" spans="2:2" x14ac:dyDescent="0.2">
      <c r="B1101" s="26"/>
    </row>
    <row r="1102" spans="2:2" x14ac:dyDescent="0.2">
      <c r="B1102" s="26"/>
    </row>
    <row r="1103" spans="2:2" x14ac:dyDescent="0.2">
      <c r="B1103" s="26"/>
    </row>
    <row r="1104" spans="2:2" x14ac:dyDescent="0.2">
      <c r="B1104" s="26"/>
    </row>
    <row r="1105" spans="2:2" x14ac:dyDescent="0.2">
      <c r="B1105" s="26"/>
    </row>
    <row r="1106" spans="2:2" x14ac:dyDescent="0.2">
      <c r="B1106" s="26"/>
    </row>
    <row r="1107" spans="2:2" x14ac:dyDescent="0.2">
      <c r="B1107" s="26"/>
    </row>
    <row r="1108" spans="2:2" x14ac:dyDescent="0.2">
      <c r="B1108" s="26"/>
    </row>
    <row r="1109" spans="2:2" x14ac:dyDescent="0.2">
      <c r="B1109" s="26"/>
    </row>
    <row r="1110" spans="2:2" x14ac:dyDescent="0.2">
      <c r="B1110" s="26"/>
    </row>
    <row r="1111" spans="2:2" x14ac:dyDescent="0.2">
      <c r="B1111" s="26"/>
    </row>
    <row r="1112" spans="2:2" x14ac:dyDescent="0.2">
      <c r="B1112" s="26"/>
    </row>
    <row r="1113" spans="2:2" x14ac:dyDescent="0.2">
      <c r="B1113" s="26"/>
    </row>
    <row r="1114" spans="2:2" x14ac:dyDescent="0.2">
      <c r="B1114" s="26"/>
    </row>
    <row r="1115" spans="2:2" x14ac:dyDescent="0.2">
      <c r="B1115" s="26"/>
    </row>
    <row r="1116" spans="2:2" x14ac:dyDescent="0.2">
      <c r="B1116" s="26"/>
    </row>
    <row r="1117" spans="2:2" x14ac:dyDescent="0.2">
      <c r="B1117" s="26"/>
    </row>
    <row r="1118" spans="2:2" x14ac:dyDescent="0.2">
      <c r="B1118" s="26"/>
    </row>
    <row r="1119" spans="2:2" x14ac:dyDescent="0.2">
      <c r="B1119" s="26"/>
    </row>
    <row r="1120" spans="2:2" x14ac:dyDescent="0.2">
      <c r="B1120" s="26"/>
    </row>
    <row r="1121" spans="2:2" x14ac:dyDescent="0.2">
      <c r="B1121" s="26"/>
    </row>
    <row r="1122" spans="2:2" x14ac:dyDescent="0.2">
      <c r="B1122" s="26"/>
    </row>
    <row r="1123" spans="2:2" x14ac:dyDescent="0.2">
      <c r="B1123" s="26"/>
    </row>
    <row r="1124" spans="2:2" x14ac:dyDescent="0.2">
      <c r="B1124" s="26"/>
    </row>
    <row r="1125" spans="2:2" x14ac:dyDescent="0.2">
      <c r="B1125" s="26"/>
    </row>
    <row r="1126" spans="2:2" x14ac:dyDescent="0.2">
      <c r="B1126" s="26"/>
    </row>
    <row r="1127" spans="2:2" x14ac:dyDescent="0.2">
      <c r="B1127" s="26"/>
    </row>
    <row r="1128" spans="2:2" x14ac:dyDescent="0.2">
      <c r="B1128" s="26"/>
    </row>
    <row r="1129" spans="2:2" x14ac:dyDescent="0.2">
      <c r="B1129" s="26"/>
    </row>
    <row r="1130" spans="2:2" x14ac:dyDescent="0.2">
      <c r="B1130" s="26"/>
    </row>
    <row r="1131" spans="2:2" x14ac:dyDescent="0.2">
      <c r="B1131" s="26"/>
    </row>
    <row r="1132" spans="2:2" x14ac:dyDescent="0.2">
      <c r="B1132" s="26"/>
    </row>
    <row r="1133" spans="2:2" x14ac:dyDescent="0.2">
      <c r="B1133" s="26"/>
    </row>
    <row r="1134" spans="2:2" x14ac:dyDescent="0.2">
      <c r="B1134" s="26"/>
    </row>
    <row r="1135" spans="2:2" x14ac:dyDescent="0.2">
      <c r="B1135" s="26"/>
    </row>
    <row r="1136" spans="2:2" x14ac:dyDescent="0.2">
      <c r="B1136" s="26"/>
    </row>
    <row r="1137" spans="2:2" x14ac:dyDescent="0.2">
      <c r="B1137" s="26"/>
    </row>
    <row r="1138" spans="2:2" x14ac:dyDescent="0.2">
      <c r="B1138" s="26"/>
    </row>
    <row r="1139" spans="2:2" x14ac:dyDescent="0.2">
      <c r="B1139" s="26"/>
    </row>
    <row r="1140" spans="2:2" x14ac:dyDescent="0.2">
      <c r="B1140" s="26"/>
    </row>
    <row r="1141" spans="2:2" x14ac:dyDescent="0.2">
      <c r="B1141" s="26"/>
    </row>
    <row r="1142" spans="2:2" x14ac:dyDescent="0.2">
      <c r="B1142" s="26"/>
    </row>
    <row r="1143" spans="2:2" x14ac:dyDescent="0.2">
      <c r="B1143" s="26"/>
    </row>
    <row r="1144" spans="2:2" x14ac:dyDescent="0.2">
      <c r="B1144" s="26"/>
    </row>
    <row r="1145" spans="2:2" x14ac:dyDescent="0.2">
      <c r="B1145" s="26"/>
    </row>
    <row r="1146" spans="2:2" x14ac:dyDescent="0.2">
      <c r="B1146" s="26"/>
    </row>
    <row r="1147" spans="2:2" x14ac:dyDescent="0.2">
      <c r="B1147" s="26"/>
    </row>
    <row r="1148" spans="2:2" x14ac:dyDescent="0.2">
      <c r="B1148" s="26"/>
    </row>
    <row r="1149" spans="2:2" x14ac:dyDescent="0.2">
      <c r="B1149" s="26"/>
    </row>
    <row r="1150" spans="2:2" x14ac:dyDescent="0.2">
      <c r="B1150" s="26"/>
    </row>
    <row r="1151" spans="2:2" x14ac:dyDescent="0.2">
      <c r="B1151" s="26"/>
    </row>
    <row r="1152" spans="2:2" x14ac:dyDescent="0.2">
      <c r="B1152" s="26"/>
    </row>
    <row r="1153" spans="2:2" x14ac:dyDescent="0.2">
      <c r="B1153" s="26"/>
    </row>
    <row r="1154" spans="2:2" x14ac:dyDescent="0.2">
      <c r="B1154" s="26"/>
    </row>
    <row r="1155" spans="2:2" x14ac:dyDescent="0.2">
      <c r="B1155" s="26"/>
    </row>
    <row r="1156" spans="2:2" x14ac:dyDescent="0.2">
      <c r="B1156" s="26"/>
    </row>
    <row r="1157" spans="2:2" x14ac:dyDescent="0.2">
      <c r="B1157" s="26"/>
    </row>
    <row r="1158" spans="2:2" x14ac:dyDescent="0.2">
      <c r="B1158" s="26"/>
    </row>
    <row r="1159" spans="2:2" x14ac:dyDescent="0.2">
      <c r="B1159" s="26"/>
    </row>
    <row r="1160" spans="2:2" x14ac:dyDescent="0.2">
      <c r="B1160" s="26"/>
    </row>
    <row r="1161" spans="2:2" x14ac:dyDescent="0.2">
      <c r="B1161" s="26"/>
    </row>
    <row r="1162" spans="2:2" x14ac:dyDescent="0.2">
      <c r="B1162" s="26"/>
    </row>
    <row r="1163" spans="2:2" x14ac:dyDescent="0.2">
      <c r="B1163" s="26"/>
    </row>
    <row r="1164" spans="2:2" x14ac:dyDescent="0.2">
      <c r="B1164" s="26"/>
    </row>
    <row r="1165" spans="2:2" x14ac:dyDescent="0.2">
      <c r="B1165" s="26"/>
    </row>
    <row r="1166" spans="2:2" x14ac:dyDescent="0.2">
      <c r="B1166" s="26"/>
    </row>
    <row r="1167" spans="2:2" x14ac:dyDescent="0.2">
      <c r="B1167" s="26"/>
    </row>
    <row r="1168" spans="2:2" x14ac:dyDescent="0.2">
      <c r="B1168" s="26"/>
    </row>
    <row r="1169" spans="2:2" x14ac:dyDescent="0.2">
      <c r="B1169" s="26"/>
    </row>
    <row r="1170" spans="2:2" x14ac:dyDescent="0.2">
      <c r="B1170" s="26"/>
    </row>
    <row r="1171" spans="2:2" x14ac:dyDescent="0.2">
      <c r="B1171" s="26"/>
    </row>
    <row r="1172" spans="2:2" x14ac:dyDescent="0.2">
      <c r="B1172" s="26"/>
    </row>
    <row r="1173" spans="2:2" x14ac:dyDescent="0.2">
      <c r="B1173" s="26"/>
    </row>
    <row r="1174" spans="2:2" x14ac:dyDescent="0.2">
      <c r="B1174" s="26"/>
    </row>
    <row r="1175" spans="2:2" x14ac:dyDescent="0.2">
      <c r="B1175" s="26"/>
    </row>
    <row r="1176" spans="2:2" x14ac:dyDescent="0.2">
      <c r="B1176" s="26"/>
    </row>
    <row r="1177" spans="2:2" x14ac:dyDescent="0.2">
      <c r="B1177" s="26"/>
    </row>
    <row r="1178" spans="2:2" x14ac:dyDescent="0.2">
      <c r="B1178" s="26"/>
    </row>
    <row r="1179" spans="2:2" x14ac:dyDescent="0.2">
      <c r="B1179" s="26"/>
    </row>
    <row r="1180" spans="2:2" x14ac:dyDescent="0.2">
      <c r="B1180" s="26"/>
    </row>
    <row r="1181" spans="2:2" x14ac:dyDescent="0.2">
      <c r="B1181" s="26"/>
    </row>
    <row r="1182" spans="2:2" x14ac:dyDescent="0.2">
      <c r="B1182" s="26"/>
    </row>
    <row r="1183" spans="2:2" x14ac:dyDescent="0.2">
      <c r="B1183" s="26"/>
    </row>
    <row r="1184" spans="2:2" x14ac:dyDescent="0.2">
      <c r="B1184" s="26"/>
    </row>
    <row r="1185" spans="2:2" x14ac:dyDescent="0.2">
      <c r="B1185" s="26"/>
    </row>
    <row r="1186" spans="2:2" x14ac:dyDescent="0.2">
      <c r="B1186" s="26"/>
    </row>
    <row r="1187" spans="2:2" x14ac:dyDescent="0.2">
      <c r="B1187" s="26"/>
    </row>
    <row r="1188" spans="2:2" x14ac:dyDescent="0.2">
      <c r="B1188" s="26"/>
    </row>
    <row r="1189" spans="2:2" x14ac:dyDescent="0.2">
      <c r="B1189" s="26"/>
    </row>
    <row r="1190" spans="2:2" x14ac:dyDescent="0.2">
      <c r="B1190" s="26"/>
    </row>
    <row r="1191" spans="2:2" x14ac:dyDescent="0.2">
      <c r="B1191" s="26"/>
    </row>
    <row r="1192" spans="2:2" x14ac:dyDescent="0.2">
      <c r="B1192" s="26"/>
    </row>
    <row r="1193" spans="2:2" x14ac:dyDescent="0.2">
      <c r="B1193" s="26"/>
    </row>
    <row r="1194" spans="2:2" x14ac:dyDescent="0.2">
      <c r="B1194" s="26"/>
    </row>
    <row r="1195" spans="2:2" x14ac:dyDescent="0.2">
      <c r="B1195" s="26"/>
    </row>
    <row r="1196" spans="2:2" x14ac:dyDescent="0.2">
      <c r="B1196" s="26"/>
    </row>
    <row r="1197" spans="2:2" x14ac:dyDescent="0.2">
      <c r="B1197" s="26"/>
    </row>
    <row r="1198" spans="2:2" x14ac:dyDescent="0.2">
      <c r="B1198" s="26"/>
    </row>
    <row r="1199" spans="2:2" x14ac:dyDescent="0.2">
      <c r="B1199" s="26"/>
    </row>
    <row r="1200" spans="2:2" x14ac:dyDescent="0.2">
      <c r="B1200" s="26"/>
    </row>
    <row r="1201" spans="2:2" x14ac:dyDescent="0.2">
      <c r="B1201" s="26"/>
    </row>
    <row r="1202" spans="2:2" x14ac:dyDescent="0.2">
      <c r="B1202" s="26"/>
    </row>
    <row r="1203" spans="2:2" x14ac:dyDescent="0.2">
      <c r="B1203" s="26"/>
    </row>
    <row r="1204" spans="2:2" x14ac:dyDescent="0.2">
      <c r="B1204" s="26"/>
    </row>
    <row r="1205" spans="2:2" x14ac:dyDescent="0.2">
      <c r="B1205" s="26"/>
    </row>
    <row r="1206" spans="2:2" x14ac:dyDescent="0.2">
      <c r="B1206" s="26"/>
    </row>
    <row r="1207" spans="2:2" x14ac:dyDescent="0.2">
      <c r="B1207" s="26"/>
    </row>
    <row r="1208" spans="2:2" x14ac:dyDescent="0.2">
      <c r="B1208" s="26"/>
    </row>
    <row r="1209" spans="2:2" x14ac:dyDescent="0.2">
      <c r="B1209" s="26"/>
    </row>
    <row r="1210" spans="2:2" x14ac:dyDescent="0.2">
      <c r="B1210" s="26"/>
    </row>
    <row r="1211" spans="2:2" x14ac:dyDescent="0.2">
      <c r="B1211" s="26"/>
    </row>
    <row r="1212" spans="2:2" x14ac:dyDescent="0.2">
      <c r="B1212" s="26"/>
    </row>
    <row r="1213" spans="2:2" x14ac:dyDescent="0.2">
      <c r="B1213" s="26"/>
    </row>
    <row r="1214" spans="2:2" x14ac:dyDescent="0.2">
      <c r="B1214" s="26"/>
    </row>
    <row r="1215" spans="2:2" x14ac:dyDescent="0.2">
      <c r="B1215" s="26"/>
    </row>
    <row r="1216" spans="2:2" x14ac:dyDescent="0.2">
      <c r="B1216" s="26"/>
    </row>
    <row r="1217" spans="2:2" x14ac:dyDescent="0.2">
      <c r="B1217" s="26"/>
    </row>
    <row r="1218" spans="2:2" x14ac:dyDescent="0.2">
      <c r="B1218" s="26"/>
    </row>
    <row r="1219" spans="2:2" x14ac:dyDescent="0.2">
      <c r="B1219" s="26"/>
    </row>
    <row r="1220" spans="2:2" x14ac:dyDescent="0.2">
      <c r="B1220" s="26"/>
    </row>
    <row r="1221" spans="2:2" x14ac:dyDescent="0.2">
      <c r="B1221" s="26"/>
    </row>
    <row r="1222" spans="2:2" x14ac:dyDescent="0.2">
      <c r="B1222" s="26"/>
    </row>
    <row r="1223" spans="2:2" x14ac:dyDescent="0.2">
      <c r="B1223" s="26"/>
    </row>
    <row r="1224" spans="2:2" x14ac:dyDescent="0.2">
      <c r="B1224" s="26"/>
    </row>
    <row r="1225" spans="2:2" x14ac:dyDescent="0.2">
      <c r="B1225" s="26"/>
    </row>
    <row r="1226" spans="2:2" x14ac:dyDescent="0.2">
      <c r="B1226" s="26"/>
    </row>
    <row r="1227" spans="2:2" x14ac:dyDescent="0.2">
      <c r="B1227" s="26"/>
    </row>
    <row r="1228" spans="2:2" x14ac:dyDescent="0.2">
      <c r="B1228" s="26"/>
    </row>
    <row r="1229" spans="2:2" x14ac:dyDescent="0.2">
      <c r="B1229" s="26"/>
    </row>
    <row r="1230" spans="2:2" x14ac:dyDescent="0.2">
      <c r="B1230" s="26"/>
    </row>
    <row r="1231" spans="2:2" x14ac:dyDescent="0.2">
      <c r="B1231" s="26"/>
    </row>
    <row r="1232" spans="2:2" x14ac:dyDescent="0.2">
      <c r="B1232" s="26"/>
    </row>
    <row r="1233" spans="2:2" x14ac:dyDescent="0.2">
      <c r="B1233" s="26"/>
    </row>
    <row r="1234" spans="2:2" x14ac:dyDescent="0.2">
      <c r="B1234" s="26"/>
    </row>
    <row r="1235" spans="2:2" x14ac:dyDescent="0.2">
      <c r="B1235" s="26"/>
    </row>
    <row r="1236" spans="2:2" x14ac:dyDescent="0.2">
      <c r="B1236" s="26"/>
    </row>
    <row r="1237" spans="2:2" x14ac:dyDescent="0.2">
      <c r="B1237" s="26"/>
    </row>
    <row r="1238" spans="2:2" x14ac:dyDescent="0.2">
      <c r="B1238" s="26"/>
    </row>
    <row r="1239" spans="2:2" x14ac:dyDescent="0.2">
      <c r="B1239" s="26"/>
    </row>
    <row r="1240" spans="2:2" x14ac:dyDescent="0.2">
      <c r="B1240" s="26"/>
    </row>
    <row r="1241" spans="2:2" x14ac:dyDescent="0.2">
      <c r="B1241" s="26"/>
    </row>
    <row r="1242" spans="2:2" x14ac:dyDescent="0.2">
      <c r="B1242" s="26"/>
    </row>
    <row r="1243" spans="2:2" x14ac:dyDescent="0.2">
      <c r="B1243" s="26"/>
    </row>
    <row r="1244" spans="2:2" x14ac:dyDescent="0.2">
      <c r="B1244" s="26"/>
    </row>
    <row r="1245" spans="2:2" x14ac:dyDescent="0.2">
      <c r="B1245" s="26"/>
    </row>
    <row r="1246" spans="2:2" x14ac:dyDescent="0.2">
      <c r="B1246" s="26"/>
    </row>
    <row r="1247" spans="2:2" x14ac:dyDescent="0.2">
      <c r="B1247" s="26"/>
    </row>
    <row r="1248" spans="2:2" x14ac:dyDescent="0.2">
      <c r="B1248" s="26"/>
    </row>
    <row r="1249" spans="2:2" x14ac:dyDescent="0.2">
      <c r="B1249" s="26"/>
    </row>
    <row r="1250" spans="2:2" x14ac:dyDescent="0.2">
      <c r="B1250" s="26"/>
    </row>
    <row r="1251" spans="2:2" x14ac:dyDescent="0.2">
      <c r="B1251" s="26"/>
    </row>
    <row r="1252" spans="2:2" x14ac:dyDescent="0.2">
      <c r="B1252" s="26"/>
    </row>
    <row r="1253" spans="2:2" x14ac:dyDescent="0.2">
      <c r="B1253" s="26"/>
    </row>
    <row r="1254" spans="2:2" x14ac:dyDescent="0.2">
      <c r="B1254" s="26"/>
    </row>
    <row r="1255" spans="2:2" x14ac:dyDescent="0.2">
      <c r="B1255" s="26"/>
    </row>
    <row r="1256" spans="2:2" x14ac:dyDescent="0.2">
      <c r="B1256" s="26"/>
    </row>
    <row r="1257" spans="2:2" x14ac:dyDescent="0.2">
      <c r="B1257" s="26"/>
    </row>
    <row r="1258" spans="2:2" x14ac:dyDescent="0.2">
      <c r="B1258" s="26"/>
    </row>
    <row r="1259" spans="2:2" x14ac:dyDescent="0.2">
      <c r="B1259" s="26"/>
    </row>
    <row r="1260" spans="2:2" x14ac:dyDescent="0.2">
      <c r="B1260" s="26"/>
    </row>
    <row r="1261" spans="2:2" x14ac:dyDescent="0.2">
      <c r="B1261" s="26"/>
    </row>
    <row r="1262" spans="2:2" x14ac:dyDescent="0.2">
      <c r="B1262" s="26"/>
    </row>
    <row r="1263" spans="2:2" x14ac:dyDescent="0.2">
      <c r="B1263" s="26"/>
    </row>
    <row r="1264" spans="2:2" x14ac:dyDescent="0.2">
      <c r="B1264" s="26"/>
    </row>
    <row r="1265" spans="2:2" x14ac:dyDescent="0.2">
      <c r="B1265" s="26"/>
    </row>
    <row r="1266" spans="2:2" x14ac:dyDescent="0.2">
      <c r="B1266" s="26"/>
    </row>
    <row r="1267" spans="2:2" x14ac:dyDescent="0.2">
      <c r="B1267" s="26"/>
    </row>
    <row r="1268" spans="2:2" x14ac:dyDescent="0.2">
      <c r="B1268" s="26"/>
    </row>
    <row r="1269" spans="2:2" x14ac:dyDescent="0.2">
      <c r="B1269" s="26"/>
    </row>
    <row r="1270" spans="2:2" x14ac:dyDescent="0.2">
      <c r="B1270" s="26"/>
    </row>
    <row r="1271" spans="2:2" x14ac:dyDescent="0.2">
      <c r="B1271" s="26"/>
    </row>
    <row r="1272" spans="2:2" x14ac:dyDescent="0.2">
      <c r="B1272" s="26"/>
    </row>
    <row r="1273" spans="2:2" x14ac:dyDescent="0.2">
      <c r="B1273" s="26"/>
    </row>
    <row r="1274" spans="2:2" x14ac:dyDescent="0.2">
      <c r="B1274" s="26"/>
    </row>
    <row r="1275" spans="2:2" x14ac:dyDescent="0.2">
      <c r="B1275" s="26"/>
    </row>
    <row r="1276" spans="2:2" x14ac:dyDescent="0.2">
      <c r="B1276" s="26"/>
    </row>
    <row r="1277" spans="2:2" x14ac:dyDescent="0.2">
      <c r="B1277" s="26"/>
    </row>
    <row r="1278" spans="2:2" x14ac:dyDescent="0.2">
      <c r="B1278" s="26"/>
    </row>
    <row r="1279" spans="2:2" x14ac:dyDescent="0.2">
      <c r="B1279" s="26"/>
    </row>
    <row r="1280" spans="2:2" x14ac:dyDescent="0.2">
      <c r="B1280" s="26"/>
    </row>
    <row r="1281" spans="2:2" x14ac:dyDescent="0.2">
      <c r="B1281" s="26"/>
    </row>
    <row r="1282" spans="2:2" x14ac:dyDescent="0.2">
      <c r="B1282" s="26"/>
    </row>
    <row r="1283" spans="2:2" x14ac:dyDescent="0.2">
      <c r="B1283" s="26"/>
    </row>
    <row r="1284" spans="2:2" x14ac:dyDescent="0.2">
      <c r="B1284" s="26"/>
    </row>
    <row r="1285" spans="2:2" x14ac:dyDescent="0.2">
      <c r="B1285" s="26"/>
    </row>
    <row r="1286" spans="2:2" x14ac:dyDescent="0.2">
      <c r="B1286" s="26"/>
    </row>
    <row r="1287" spans="2:2" x14ac:dyDescent="0.2">
      <c r="B1287" s="26"/>
    </row>
    <row r="1288" spans="2:2" x14ac:dyDescent="0.2">
      <c r="B1288" s="26"/>
    </row>
    <row r="1289" spans="2:2" x14ac:dyDescent="0.2">
      <c r="B1289" s="26"/>
    </row>
    <row r="1290" spans="2:2" x14ac:dyDescent="0.2">
      <c r="B1290" s="26"/>
    </row>
    <row r="1291" spans="2:2" x14ac:dyDescent="0.2">
      <c r="B1291" s="26"/>
    </row>
    <row r="1292" spans="2:2" x14ac:dyDescent="0.2">
      <c r="B1292" s="26"/>
    </row>
    <row r="1293" spans="2:2" x14ac:dyDescent="0.2">
      <c r="B1293" s="26"/>
    </row>
    <row r="1294" spans="2:2" x14ac:dyDescent="0.2">
      <c r="B1294" s="26"/>
    </row>
    <row r="1295" spans="2:2" x14ac:dyDescent="0.2">
      <c r="B1295" s="26"/>
    </row>
    <row r="1296" spans="2:2" x14ac:dyDescent="0.2">
      <c r="B1296" s="26"/>
    </row>
    <row r="1297" spans="2:2" x14ac:dyDescent="0.2">
      <c r="B1297" s="26"/>
    </row>
    <row r="1298" spans="2:2" x14ac:dyDescent="0.2">
      <c r="B1298" s="26"/>
    </row>
    <row r="1299" spans="2:2" x14ac:dyDescent="0.2">
      <c r="B1299" s="26"/>
    </row>
    <row r="1300" spans="2:2" x14ac:dyDescent="0.2">
      <c r="B1300" s="26"/>
    </row>
  </sheetData>
  <phoneticPr fontId="0" type="noConversion"/>
  <hyperlinks>
    <hyperlink ref="H64193" r:id="rId1" display="http://vsolj.cetus-net.org/bulletin.html" xr:uid="{00000000-0004-0000-0000-000000000000}"/>
    <hyperlink ref="H64186" r:id="rId2" display="https://www.aavso.org/ejaavso" xr:uid="{00000000-0004-0000-0000-000001000000}"/>
    <hyperlink ref="I64193" r:id="rId3" display="http://vsolj.cetus-net.org/bulletin.html" xr:uid="{00000000-0004-0000-0000-000002000000}"/>
    <hyperlink ref="AQ57844" r:id="rId4" display="http://cdsbib.u-strasbg.fr/cgi-bin/cdsbib?1990RMxAA..21..381G" xr:uid="{00000000-0004-0000-0000-000003000000}"/>
    <hyperlink ref="H64190" r:id="rId5" display="https://www.aavso.org/ejaavso" xr:uid="{00000000-0004-0000-0000-000004000000}"/>
    <hyperlink ref="AP5208" r:id="rId6" display="http://cdsbib.u-strasbg.fr/cgi-bin/cdsbib?1990RMxAA..21..381G" xr:uid="{00000000-0004-0000-0000-000005000000}"/>
    <hyperlink ref="AP5211" r:id="rId7" display="http://cdsbib.u-strasbg.fr/cgi-bin/cdsbib?1990RMxAA..21..381G" xr:uid="{00000000-0004-0000-0000-000006000000}"/>
    <hyperlink ref="AP5209" r:id="rId8" display="http://cdsbib.u-strasbg.fr/cgi-bin/cdsbib?1990RMxAA..21..381G" xr:uid="{00000000-0004-0000-0000-000007000000}"/>
    <hyperlink ref="AP5193" r:id="rId9" display="http://cdsbib.u-strasbg.fr/cgi-bin/cdsbib?1990RMxAA..21..381G" xr:uid="{00000000-0004-0000-0000-000008000000}"/>
    <hyperlink ref="AQ5422" r:id="rId10" display="http://cdsbib.u-strasbg.fr/cgi-bin/cdsbib?1990RMxAA..21..381G" xr:uid="{00000000-0004-0000-0000-000009000000}"/>
    <hyperlink ref="AQ5426" r:id="rId11" display="http://cdsbib.u-strasbg.fr/cgi-bin/cdsbib?1990RMxAA..21..381G" xr:uid="{00000000-0004-0000-0000-00000A000000}"/>
    <hyperlink ref="AQ65106" r:id="rId12" display="http://cdsbib.u-strasbg.fr/cgi-bin/cdsbib?1990RMxAA..21..381G" xr:uid="{00000000-0004-0000-0000-00000B000000}"/>
    <hyperlink ref="I2314" r:id="rId13" display="http://vsolj.cetus-net.org/bulletin.html" xr:uid="{00000000-0004-0000-0000-00000C000000}"/>
    <hyperlink ref="H2314" r:id="rId14" display="http://vsolj.cetus-net.org/bulletin.html" xr:uid="{00000000-0004-0000-0000-00000D000000}"/>
    <hyperlink ref="AQ231" r:id="rId15" display="http://cdsbib.u-strasbg.fr/cgi-bin/cdsbib?1990RMxAA..21..381G" xr:uid="{00000000-0004-0000-0000-00000E000000}"/>
    <hyperlink ref="AQ230" r:id="rId16" display="http://cdsbib.u-strasbg.fr/cgi-bin/cdsbib?1990RMxAA..21..381G" xr:uid="{00000000-0004-0000-0000-00000F000000}"/>
    <hyperlink ref="AP3484" r:id="rId17" display="http://cdsbib.u-strasbg.fr/cgi-bin/cdsbib?1990RMxAA..21..381G" xr:uid="{00000000-0004-0000-0000-000010000000}"/>
    <hyperlink ref="AP3502" r:id="rId18" display="http://cdsbib.u-strasbg.fr/cgi-bin/cdsbib?1990RMxAA..21..381G" xr:uid="{00000000-0004-0000-0000-000011000000}"/>
    <hyperlink ref="AP3503" r:id="rId19" display="http://cdsbib.u-strasbg.fr/cgi-bin/cdsbib?1990RMxAA..21..381G" xr:uid="{00000000-0004-0000-0000-000012000000}"/>
    <hyperlink ref="AP34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</sheetPr>
  <dimension ref="A1:S81"/>
  <sheetViews>
    <sheetView workbookViewId="0"/>
  </sheetViews>
  <sheetFormatPr defaultRowHeight="12.75" x14ac:dyDescent="0.2"/>
  <cols>
    <col min="1" max="1" width="11.7109375" style="5" customWidth="1"/>
    <col min="2" max="2" width="9.140625" style="5"/>
    <col min="3" max="3" width="13.28515625" style="5" customWidth="1"/>
    <col min="4" max="4" width="11.140625" style="5" customWidth="1"/>
    <col min="5" max="5" width="10" style="5" customWidth="1"/>
    <col min="6" max="7" width="9.140625" style="5"/>
    <col min="8" max="8" width="8.42578125" style="5" customWidth="1"/>
    <col min="9" max="15" width="9.140625" style="5"/>
    <col min="16" max="16" width="10.7109375" style="5" customWidth="1"/>
    <col min="17" max="17" width="9.140625" style="5"/>
    <col min="18" max="18" width="13.28515625" style="5" customWidth="1"/>
    <col min="19" max="16384" width="9.140625" style="5"/>
  </cols>
  <sheetData>
    <row r="1" spans="1:19" ht="20.25" x14ac:dyDescent="0.3">
      <c r="A1" s="2" t="s">
        <v>49</v>
      </c>
      <c r="C1" s="47" t="s">
        <v>48</v>
      </c>
      <c r="S1" s="8"/>
    </row>
    <row r="3" spans="1:19" ht="13.5" thickBot="1" x14ac:dyDescent="0.25">
      <c r="C3" s="12"/>
      <c r="D3" s="12"/>
    </row>
    <row r="4" spans="1:19" ht="13.5" thickBot="1" x14ac:dyDescent="0.25">
      <c r="A4" s="5" t="s">
        <v>5</v>
      </c>
      <c r="B4" s="10"/>
      <c r="C4" s="21" t="s">
        <v>14</v>
      </c>
      <c r="D4" s="22" t="s">
        <v>14</v>
      </c>
      <c r="E4" s="11"/>
    </row>
    <row r="5" spans="1:19" x14ac:dyDescent="0.2">
      <c r="C5" s="9"/>
      <c r="D5" s="9"/>
    </row>
    <row r="6" spans="1:19" x14ac:dyDescent="0.2">
      <c r="A6" s="5" t="s">
        <v>28</v>
      </c>
    </row>
    <row r="7" spans="1:19" x14ac:dyDescent="0.2">
      <c r="A7" s="5" t="s">
        <v>2</v>
      </c>
      <c r="C7" s="5">
        <v>51781.693180000002</v>
      </c>
      <c r="E7" s="5">
        <v>51781.693180000002</v>
      </c>
    </row>
    <row r="8" spans="1:19" x14ac:dyDescent="0.2">
      <c r="A8" s="5" t="s">
        <v>18</v>
      </c>
      <c r="C8" s="5">
        <v>0.39783347411371173</v>
      </c>
      <c r="E8" s="5">
        <v>0.39782798000000003</v>
      </c>
    </row>
    <row r="10" spans="1:19" ht="13.5" thickBot="1" x14ac:dyDescent="0.25">
      <c r="A10" s="15"/>
      <c r="B10" s="15"/>
      <c r="C10" s="16" t="s">
        <v>38</v>
      </c>
      <c r="D10" s="16" t="s">
        <v>39</v>
      </c>
    </row>
    <row r="11" spans="1:19" x14ac:dyDescent="0.2">
      <c r="A11" s="15" t="s">
        <v>40</v>
      </c>
      <c r="B11" s="15"/>
      <c r="C11" s="15">
        <f>INTERCEPT(G21:G999,F21:F999)</f>
        <v>7.828455038089363E-4</v>
      </c>
      <c r="D11" s="17"/>
    </row>
    <row r="12" spans="1:19" x14ac:dyDescent="0.2">
      <c r="A12" s="5" t="s">
        <v>23</v>
      </c>
      <c r="C12" s="5">
        <f>SLOPE(G21:G999,F21:F999)</f>
        <v>-4.931575951629952E-6</v>
      </c>
    </row>
    <row r="13" spans="1:19" x14ac:dyDescent="0.2">
      <c r="A13" s="15" t="s">
        <v>41</v>
      </c>
      <c r="B13" s="15"/>
      <c r="C13" s="17" t="s">
        <v>14</v>
      </c>
    </row>
    <row r="14" spans="1:19" x14ac:dyDescent="0.2">
      <c r="A14" s="5" t="s">
        <v>25</v>
      </c>
      <c r="C14" s="5">
        <f>SUM(Q22:Q30)</f>
        <v>0</v>
      </c>
    </row>
    <row r="15" spans="1:19" x14ac:dyDescent="0.2">
      <c r="A15" s="6" t="s">
        <v>37</v>
      </c>
      <c r="C15" s="40">
        <v>53639.551299999999</v>
      </c>
    </row>
    <row r="16" spans="1:19" x14ac:dyDescent="0.2">
      <c r="A16" s="14" t="s">
        <v>16</v>
      </c>
      <c r="C16" s="5">
        <f>C8+C12</f>
        <v>0.39782854253776012</v>
      </c>
      <c r="D16" s="12"/>
      <c r="E16" s="11"/>
    </row>
    <row r="17" spans="1:18" ht="13.5" thickBot="1" x14ac:dyDescent="0.25">
      <c r="E17" s="11"/>
    </row>
    <row r="18" spans="1:18" ht="13.5" thickBot="1" x14ac:dyDescent="0.25">
      <c r="A18" s="5" t="s">
        <v>15</v>
      </c>
      <c r="B18" s="10"/>
      <c r="C18" s="13">
        <f>C15</f>
        <v>53639.551299999999</v>
      </c>
      <c r="D18" s="1">
        <f>C16</f>
        <v>0.39782854253776012</v>
      </c>
      <c r="E18" s="11"/>
    </row>
    <row r="19" spans="1:18" x14ac:dyDescent="0.2">
      <c r="C19" s="9"/>
      <c r="D19" s="9"/>
      <c r="H19" s="5" t="s">
        <v>29</v>
      </c>
      <c r="I19" s="5" t="s">
        <v>30</v>
      </c>
      <c r="J19" s="5" t="s">
        <v>31</v>
      </c>
      <c r="K19" s="5" t="s">
        <v>32</v>
      </c>
    </row>
    <row r="20" spans="1:18" ht="13.5" thickBot="1" x14ac:dyDescent="0.25">
      <c r="A20" s="3" t="s">
        <v>24</v>
      </c>
      <c r="B20" s="3" t="s">
        <v>27</v>
      </c>
      <c r="C20" s="3" t="s">
        <v>26</v>
      </c>
      <c r="D20" s="3" t="s">
        <v>3</v>
      </c>
      <c r="E20" s="3" t="s">
        <v>13</v>
      </c>
      <c r="F20" s="3" t="s">
        <v>44</v>
      </c>
      <c r="G20" s="3" t="s">
        <v>17</v>
      </c>
      <c r="H20" s="4" t="s">
        <v>47</v>
      </c>
      <c r="I20" s="4" t="s">
        <v>34</v>
      </c>
      <c r="J20" s="4" t="s">
        <v>33</v>
      </c>
      <c r="K20" s="4" t="s">
        <v>35</v>
      </c>
      <c r="L20" s="20" t="s">
        <v>46</v>
      </c>
      <c r="M20" s="4" t="s">
        <v>36</v>
      </c>
      <c r="N20" s="4" t="s">
        <v>4</v>
      </c>
      <c r="O20" s="3"/>
      <c r="P20" s="3" t="s">
        <v>1</v>
      </c>
      <c r="Q20" s="3"/>
      <c r="R20" s="6"/>
    </row>
    <row r="21" spans="1:18" x14ac:dyDescent="0.2">
      <c r="A21" s="19" t="s">
        <v>42</v>
      </c>
      <c r="B21" s="19" t="s">
        <v>11</v>
      </c>
      <c r="C21" s="27">
        <v>25369.845000000001</v>
      </c>
      <c r="D21" s="33" t="s">
        <v>45</v>
      </c>
      <c r="E21" s="9">
        <f t="shared" ref="E21:E52" si="0">(C21-C$7)/C$8</f>
        <v>-66389.205279520465</v>
      </c>
      <c r="F21" s="24">
        <f>ROUND(2*E21,0)/2-1</f>
        <v>-66390</v>
      </c>
      <c r="G21" s="9">
        <f t="shared" ref="G21:G52" si="1">C21-(C$7+C$8*F21)</f>
        <v>0.31616640932043083</v>
      </c>
      <c r="H21" s="9">
        <f t="shared" ref="H21:H44" si="2">G21</f>
        <v>0.31616640932043083</v>
      </c>
      <c r="I21" s="9"/>
      <c r="K21" s="9"/>
      <c r="L21" s="9"/>
      <c r="M21" s="9"/>
      <c r="N21" s="5">
        <f t="shared" ref="N21:N52" si="3">+C$11+C$12*F21</f>
        <v>0.32819017293252145</v>
      </c>
      <c r="O21" s="9"/>
      <c r="P21" s="7">
        <f t="shared" ref="P21:P52" si="4">$C21-15018.5</f>
        <v>10351.345000000001</v>
      </c>
      <c r="Q21" s="9"/>
    </row>
    <row r="22" spans="1:18" x14ac:dyDescent="0.2">
      <c r="A22" s="18" t="s">
        <v>42</v>
      </c>
      <c r="B22" s="18" t="s">
        <v>11</v>
      </c>
      <c r="C22" s="28">
        <v>28012.605</v>
      </c>
      <c r="D22" s="30" t="s">
        <v>45</v>
      </c>
      <c r="E22" s="5">
        <f t="shared" si="0"/>
        <v>-59746.325351209998</v>
      </c>
      <c r="F22" s="24">
        <f>ROUND(2*E22,0)/2-0.5</f>
        <v>-59747</v>
      </c>
      <c r="G22" s="5">
        <f t="shared" si="1"/>
        <v>0.26839787193239317</v>
      </c>
      <c r="H22" s="5">
        <f t="shared" si="2"/>
        <v>0.26839787193239317</v>
      </c>
      <c r="N22" s="5">
        <f t="shared" si="3"/>
        <v>0.29542971388584366</v>
      </c>
      <c r="P22" s="7">
        <f t="shared" si="4"/>
        <v>12994.105</v>
      </c>
    </row>
    <row r="23" spans="1:18" x14ac:dyDescent="0.2">
      <c r="A23" s="18" t="s">
        <v>42</v>
      </c>
      <c r="B23" s="18" t="s">
        <v>11</v>
      </c>
      <c r="C23" s="28">
        <v>28716.760999999999</v>
      </c>
      <c r="D23" s="30" t="s">
        <v>45</v>
      </c>
      <c r="E23" s="5">
        <f t="shared" si="0"/>
        <v>-57976.348600086407</v>
      </c>
      <c r="F23" s="23">
        <f>ROUND(2*E23,0)/2-0.5</f>
        <v>-57977</v>
      </c>
      <c r="G23" s="5">
        <f t="shared" si="1"/>
        <v>0.25914869066036772</v>
      </c>
      <c r="H23" s="5">
        <f t="shared" si="2"/>
        <v>0.25914869066036772</v>
      </c>
      <c r="N23" s="5">
        <f t="shared" si="3"/>
        <v>0.28670082445145867</v>
      </c>
      <c r="P23" s="7">
        <f t="shared" si="4"/>
        <v>13698.260999999999</v>
      </c>
    </row>
    <row r="24" spans="1:18" x14ac:dyDescent="0.2">
      <c r="A24" s="18" t="s">
        <v>42</v>
      </c>
      <c r="B24" s="18" t="s">
        <v>43</v>
      </c>
      <c r="C24" s="28">
        <v>29816.642</v>
      </c>
      <c r="D24" s="30" t="s">
        <v>45</v>
      </c>
      <c r="E24" s="5">
        <f t="shared" si="0"/>
        <v>-55211.671740125588</v>
      </c>
      <c r="F24" s="24">
        <f>ROUND(2*E24,0)/2-1</f>
        <v>-55212.5</v>
      </c>
      <c r="G24" s="5">
        <f t="shared" si="1"/>
        <v>0.32950950330632622</v>
      </c>
      <c r="H24" s="5">
        <f t="shared" si="2"/>
        <v>0.32950950330632622</v>
      </c>
      <c r="N24" s="5">
        <f t="shared" si="3"/>
        <v>0.27306748273317766</v>
      </c>
      <c r="P24" s="7">
        <f t="shared" si="4"/>
        <v>14798.142</v>
      </c>
    </row>
    <row r="25" spans="1:18" x14ac:dyDescent="0.2">
      <c r="A25" s="18" t="s">
        <v>42</v>
      </c>
      <c r="B25" s="18" t="s">
        <v>43</v>
      </c>
      <c r="C25" s="28">
        <v>42219.718000000001</v>
      </c>
      <c r="D25" s="30" t="s">
        <v>45</v>
      </c>
      <c r="E25" s="5">
        <f t="shared" si="0"/>
        <v>-24035.119722647891</v>
      </c>
      <c r="F25" s="23">
        <f>ROUND(2*E25,0)/2-0.5</f>
        <v>-24035.5</v>
      </c>
      <c r="G25" s="5">
        <f t="shared" si="1"/>
        <v>0.15128706011455506</v>
      </c>
      <c r="H25" s="5">
        <f t="shared" si="2"/>
        <v>0.15128706011455506</v>
      </c>
      <c r="N25" s="5">
        <f t="shared" si="3"/>
        <v>0.11931573928921066</v>
      </c>
      <c r="P25" s="7">
        <f t="shared" si="4"/>
        <v>27201.218000000001</v>
      </c>
    </row>
    <row r="26" spans="1:18" x14ac:dyDescent="0.2">
      <c r="A26" s="18" t="s">
        <v>42</v>
      </c>
      <c r="B26" s="18" t="s">
        <v>43</v>
      </c>
      <c r="C26" s="28">
        <v>42325.512999999999</v>
      </c>
      <c r="D26" s="30" t="s">
        <v>45</v>
      </c>
      <c r="E26" s="5">
        <f t="shared" si="0"/>
        <v>-23769.19187372646</v>
      </c>
      <c r="F26" s="23">
        <f>ROUND(2*E26,0)/2-0.5</f>
        <v>-23769.5</v>
      </c>
      <c r="G26" s="5">
        <f t="shared" si="1"/>
        <v>0.12258294586354168</v>
      </c>
      <c r="H26" s="5">
        <f t="shared" si="2"/>
        <v>0.12258294586354168</v>
      </c>
      <c r="N26" s="5">
        <f t="shared" si="3"/>
        <v>0.11800394008607709</v>
      </c>
      <c r="P26" s="7">
        <f t="shared" si="4"/>
        <v>27307.012999999999</v>
      </c>
    </row>
    <row r="27" spans="1:18" x14ac:dyDescent="0.2">
      <c r="A27" s="18" t="s">
        <v>42</v>
      </c>
      <c r="B27" s="18" t="s">
        <v>11</v>
      </c>
      <c r="C27" s="28">
        <v>42574.752999999997</v>
      </c>
      <c r="D27" s="30" t="s">
        <v>45</v>
      </c>
      <c r="E27" s="5">
        <f t="shared" si="0"/>
        <v>-23142.698588928717</v>
      </c>
      <c r="F27" s="23">
        <f>ROUND(2*E27,0)/2-0.5</f>
        <v>-23143</v>
      </c>
      <c r="G27" s="5">
        <f t="shared" si="1"/>
        <v>0.11991141362523194</v>
      </c>
      <c r="H27" s="5">
        <f t="shared" si="2"/>
        <v>0.11991141362523194</v>
      </c>
      <c r="N27" s="5">
        <f t="shared" si="3"/>
        <v>0.11491430775238093</v>
      </c>
      <c r="P27" s="7">
        <f t="shared" si="4"/>
        <v>27556.252999999997</v>
      </c>
    </row>
    <row r="28" spans="1:18" x14ac:dyDescent="0.2">
      <c r="A28" s="18" t="s">
        <v>42</v>
      </c>
      <c r="B28" s="18" t="s">
        <v>11</v>
      </c>
      <c r="C28" s="28">
        <v>42684.517</v>
      </c>
      <c r="D28" s="30" t="s">
        <v>45</v>
      </c>
      <c r="E28" s="5">
        <f t="shared" si="0"/>
        <v>-22866.794203948208</v>
      </c>
      <c r="F28" s="15">
        <f>ROUND(2*E28,0)/2</f>
        <v>-22867</v>
      </c>
      <c r="G28" s="5">
        <f t="shared" si="1"/>
        <v>8.1872558243048843E-2</v>
      </c>
      <c r="H28" s="5">
        <f t="shared" si="2"/>
        <v>8.1872558243048843E-2</v>
      </c>
      <c r="N28" s="5">
        <f t="shared" si="3"/>
        <v>0.11355319278973106</v>
      </c>
      <c r="P28" s="7">
        <f t="shared" si="4"/>
        <v>27666.017</v>
      </c>
    </row>
    <row r="29" spans="1:18" x14ac:dyDescent="0.2">
      <c r="A29" s="18" t="s">
        <v>42</v>
      </c>
      <c r="B29" s="18" t="s">
        <v>11</v>
      </c>
      <c r="C29" s="28">
        <v>42844.896999999997</v>
      </c>
      <c r="D29" s="30" t="s">
        <v>45</v>
      </c>
      <c r="E29" s="5">
        <f t="shared" si="0"/>
        <v>-22463.660706051152</v>
      </c>
      <c r="F29" s="23">
        <f>ROUND(2*E29,0)/2-0.5</f>
        <v>-22464</v>
      </c>
      <c r="G29" s="5">
        <f t="shared" si="1"/>
        <v>0.13498249041731469</v>
      </c>
      <c r="H29" s="5">
        <f t="shared" si="2"/>
        <v>0.13498249041731469</v>
      </c>
      <c r="N29" s="5">
        <f t="shared" si="3"/>
        <v>0.11156576768122417</v>
      </c>
      <c r="P29" s="7">
        <f t="shared" si="4"/>
        <v>27826.396999999997</v>
      </c>
    </row>
    <row r="30" spans="1:18" x14ac:dyDescent="0.2">
      <c r="A30" s="18" t="s">
        <v>42</v>
      </c>
      <c r="B30" s="18" t="s">
        <v>11</v>
      </c>
      <c r="C30" s="28">
        <v>44369.735000000001</v>
      </c>
      <c r="D30" s="30" t="s">
        <v>45</v>
      </c>
      <c r="E30" s="5">
        <f t="shared" si="0"/>
        <v>-18630.805757389488</v>
      </c>
      <c r="F30" s="15">
        <f>ROUND(2*E30,0)/2</f>
        <v>-18631</v>
      </c>
      <c r="G30" s="5">
        <f t="shared" si="1"/>
        <v>7.7276212563447189E-2</v>
      </c>
      <c r="H30" s="5">
        <f t="shared" si="2"/>
        <v>7.7276212563447189E-2</v>
      </c>
      <c r="N30" s="5">
        <f t="shared" si="3"/>
        <v>9.2663037058626579E-2</v>
      </c>
      <c r="P30" s="7">
        <f t="shared" si="4"/>
        <v>29351.235000000001</v>
      </c>
    </row>
    <row r="31" spans="1:18" x14ac:dyDescent="0.2">
      <c r="A31" s="18" t="s">
        <v>42</v>
      </c>
      <c r="B31" s="18" t="s">
        <v>43</v>
      </c>
      <c r="C31" s="28">
        <v>44425.642</v>
      </c>
      <c r="D31" s="30" t="s">
        <v>45</v>
      </c>
      <c r="E31" s="5">
        <f t="shared" si="0"/>
        <v>-18490.277110008697</v>
      </c>
      <c r="F31" s="15">
        <f>ROUND(2*E31,0)/2</f>
        <v>-18490.5</v>
      </c>
      <c r="G31" s="5">
        <f t="shared" si="1"/>
        <v>8.867309958441183E-2</v>
      </c>
      <c r="H31" s="5">
        <f t="shared" si="2"/>
        <v>8.867309958441183E-2</v>
      </c>
      <c r="N31" s="5">
        <f t="shared" si="3"/>
        <v>9.197015063742256E-2</v>
      </c>
      <c r="P31" s="7">
        <f t="shared" si="4"/>
        <v>29407.142</v>
      </c>
    </row>
    <row r="32" spans="1:18" x14ac:dyDescent="0.2">
      <c r="A32" s="15" t="s">
        <v>42</v>
      </c>
      <c r="B32" s="15" t="s">
        <v>11</v>
      </c>
      <c r="C32" s="29">
        <v>44465.648000000001</v>
      </c>
      <c r="D32" s="34" t="s">
        <v>45</v>
      </c>
      <c r="E32" s="5">
        <f t="shared" si="0"/>
        <v>-18389.717447227365</v>
      </c>
      <c r="F32" s="23">
        <f>ROUND(2*E32,0)/2-0.5</f>
        <v>-18390</v>
      </c>
      <c r="G32" s="5">
        <f t="shared" si="1"/>
        <v>0.112408951157704</v>
      </c>
      <c r="H32" s="5">
        <f t="shared" si="2"/>
        <v>0.112408951157704</v>
      </c>
      <c r="N32" s="5">
        <f t="shared" si="3"/>
        <v>9.1474527254283761E-2</v>
      </c>
      <c r="P32" s="7">
        <f t="shared" si="4"/>
        <v>29447.148000000001</v>
      </c>
    </row>
    <row r="33" spans="1:16" x14ac:dyDescent="0.2">
      <c r="A33" s="15" t="s">
        <v>42</v>
      </c>
      <c r="B33" s="15" t="s">
        <v>43</v>
      </c>
      <c r="C33" s="29">
        <v>44732.762000000002</v>
      </c>
      <c r="D33" s="34" t="s">
        <v>45</v>
      </c>
      <c r="E33" s="5">
        <f t="shared" si="0"/>
        <v>-17718.295816367685</v>
      </c>
      <c r="F33" s="15">
        <f t="shared" ref="F33:F76" si="5">ROUND(2*E33,0)/2</f>
        <v>-17718.5</v>
      </c>
      <c r="G33" s="5">
        <f t="shared" si="1"/>
        <v>8.1231083800958004E-2</v>
      </c>
      <c r="H33" s="5">
        <f t="shared" si="2"/>
        <v>8.1231083800958004E-2</v>
      </c>
      <c r="N33" s="5">
        <f t="shared" si="3"/>
        <v>8.8162974002764238E-2</v>
      </c>
      <c r="P33" s="7">
        <f t="shared" si="4"/>
        <v>29714.262000000002</v>
      </c>
    </row>
    <row r="34" spans="1:16" x14ac:dyDescent="0.2">
      <c r="A34" s="15" t="s">
        <v>42</v>
      </c>
      <c r="B34" s="15" t="s">
        <v>11</v>
      </c>
      <c r="C34" s="29">
        <v>44782.68</v>
      </c>
      <c r="D34" s="34" t="s">
        <v>45</v>
      </c>
      <c r="E34" s="5">
        <f t="shared" si="0"/>
        <v>-17592.821206391225</v>
      </c>
      <c r="F34" s="15">
        <f t="shared" si="5"/>
        <v>-17593</v>
      </c>
      <c r="G34" s="5">
        <f t="shared" si="1"/>
        <v>7.113008252781583E-2</v>
      </c>
      <c r="H34" s="5">
        <f t="shared" si="2"/>
        <v>7.113008252781583E-2</v>
      </c>
      <c r="N34" s="5">
        <f t="shared" si="3"/>
        <v>8.754406122083469E-2</v>
      </c>
      <c r="P34" s="7">
        <f t="shared" si="4"/>
        <v>29764.18</v>
      </c>
    </row>
    <row r="35" spans="1:16" x14ac:dyDescent="0.2">
      <c r="A35" s="15" t="s">
        <v>42</v>
      </c>
      <c r="B35" s="15" t="s">
        <v>43</v>
      </c>
      <c r="C35" s="29">
        <v>44836.608999999997</v>
      </c>
      <c r="D35" s="34" t="s">
        <v>45</v>
      </c>
      <c r="E35" s="5">
        <f t="shared" si="0"/>
        <v>-17457.264488545552</v>
      </c>
      <c r="F35" s="15">
        <f t="shared" si="5"/>
        <v>-17457.5</v>
      </c>
      <c r="G35" s="5">
        <f t="shared" si="1"/>
        <v>9.3694340117508546E-2</v>
      </c>
      <c r="H35" s="5">
        <f t="shared" si="2"/>
        <v>9.3694340117508546E-2</v>
      </c>
      <c r="N35" s="5">
        <f t="shared" si="3"/>
        <v>8.6875832679388837E-2</v>
      </c>
      <c r="P35" s="7">
        <f t="shared" si="4"/>
        <v>29818.108999999997</v>
      </c>
    </row>
    <row r="36" spans="1:16" x14ac:dyDescent="0.2">
      <c r="A36" s="15" t="s">
        <v>42</v>
      </c>
      <c r="B36" s="15" t="s">
        <v>43</v>
      </c>
      <c r="C36" s="29">
        <v>45053.83</v>
      </c>
      <c r="D36" s="34" t="s">
        <v>45</v>
      </c>
      <c r="E36" s="12">
        <f t="shared" si="0"/>
        <v>-16911.254627299142</v>
      </c>
      <c r="F36" s="15">
        <f t="shared" si="5"/>
        <v>-16911.5</v>
      </c>
      <c r="G36" s="12">
        <f t="shared" si="1"/>
        <v>9.7617474035359919E-2</v>
      </c>
      <c r="H36" s="12">
        <f t="shared" si="2"/>
        <v>9.7617474035359919E-2</v>
      </c>
      <c r="I36" s="12"/>
      <c r="J36" s="12"/>
      <c r="N36" s="5">
        <f t="shared" si="3"/>
        <v>8.4183192209798863E-2</v>
      </c>
      <c r="P36" s="7">
        <f t="shared" si="4"/>
        <v>30035.33</v>
      </c>
    </row>
    <row r="37" spans="1:16" x14ac:dyDescent="0.2">
      <c r="A37" s="18" t="s">
        <v>42</v>
      </c>
      <c r="B37" s="18" t="s">
        <v>11</v>
      </c>
      <c r="C37" s="28">
        <v>45260.491000000002</v>
      </c>
      <c r="D37" s="30" t="s">
        <v>45</v>
      </c>
      <c r="E37" s="5">
        <f t="shared" si="0"/>
        <v>-16391.788535461605</v>
      </c>
      <c r="F37" s="18">
        <f t="shared" si="5"/>
        <v>-16392</v>
      </c>
      <c r="G37" s="5">
        <f t="shared" si="1"/>
        <v>8.4127671965688933E-2</v>
      </c>
      <c r="H37" s="5">
        <f t="shared" si="2"/>
        <v>8.4127671965688933E-2</v>
      </c>
      <c r="N37" s="5">
        <f t="shared" si="3"/>
        <v>8.1621238502927101E-2</v>
      </c>
      <c r="P37" s="7">
        <f t="shared" si="4"/>
        <v>30241.991000000002</v>
      </c>
    </row>
    <row r="38" spans="1:16" x14ac:dyDescent="0.2">
      <c r="A38" s="18" t="s">
        <v>42</v>
      </c>
      <c r="B38" s="18" t="s">
        <v>11</v>
      </c>
      <c r="C38" s="28">
        <v>45823.794999999998</v>
      </c>
      <c r="D38" s="30" t="s">
        <v>45</v>
      </c>
      <c r="E38" s="5">
        <f t="shared" si="0"/>
        <v>-14975.859417744905</v>
      </c>
      <c r="F38" s="18">
        <f t="shared" si="5"/>
        <v>-14976</v>
      </c>
      <c r="G38" s="5">
        <f t="shared" si="1"/>
        <v>5.5928326939465478E-2</v>
      </c>
      <c r="H38" s="5">
        <f t="shared" si="2"/>
        <v>5.5928326939465478E-2</v>
      </c>
      <c r="N38" s="5">
        <f t="shared" si="3"/>
        <v>7.4638126955419104E-2</v>
      </c>
      <c r="P38" s="7">
        <f t="shared" si="4"/>
        <v>30805.294999999998</v>
      </c>
    </row>
    <row r="39" spans="1:16" x14ac:dyDescent="0.2">
      <c r="A39" s="18" t="s">
        <v>42</v>
      </c>
      <c r="B39" s="18" t="s">
        <v>11</v>
      </c>
      <c r="C39" s="28">
        <v>46146.862000000001</v>
      </c>
      <c r="D39" s="30" t="s">
        <v>45</v>
      </c>
      <c r="E39" s="5">
        <f t="shared" si="0"/>
        <v>-14163.793513236173</v>
      </c>
      <c r="F39" s="18">
        <f t="shared" si="5"/>
        <v>-14164</v>
      </c>
      <c r="G39" s="5">
        <f t="shared" si="1"/>
        <v>8.2147346613055561E-2</v>
      </c>
      <c r="H39" s="5">
        <f t="shared" si="2"/>
        <v>8.2147346613055561E-2</v>
      </c>
      <c r="N39" s="5">
        <f t="shared" si="3"/>
        <v>7.063368728269559E-2</v>
      </c>
      <c r="P39" s="7">
        <f t="shared" si="4"/>
        <v>31128.362000000001</v>
      </c>
    </row>
    <row r="40" spans="1:16" x14ac:dyDescent="0.2">
      <c r="A40" s="18" t="s">
        <v>42</v>
      </c>
      <c r="B40" s="18" t="s">
        <v>43</v>
      </c>
      <c r="C40" s="28">
        <v>46562.78</v>
      </c>
      <c r="D40" s="30" t="s">
        <v>45</v>
      </c>
      <c r="E40" s="5">
        <f t="shared" si="0"/>
        <v>-13118.335986248092</v>
      </c>
      <c r="F40" s="18">
        <f t="shared" si="5"/>
        <v>-13118.5</v>
      </c>
      <c r="G40" s="5">
        <f t="shared" si="1"/>
        <v>6.5250160725554451E-2</v>
      </c>
      <c r="H40" s="5">
        <f t="shared" si="2"/>
        <v>6.5250160725554451E-2</v>
      </c>
      <c r="N40" s="5">
        <f t="shared" si="3"/>
        <v>6.5477724625266465E-2</v>
      </c>
      <c r="P40" s="7">
        <f t="shared" si="4"/>
        <v>31544.28</v>
      </c>
    </row>
    <row r="41" spans="1:16" x14ac:dyDescent="0.2">
      <c r="A41" s="18" t="s">
        <v>42</v>
      </c>
      <c r="B41" s="18" t="s">
        <v>43</v>
      </c>
      <c r="C41" s="28">
        <v>46652.684000000001</v>
      </c>
      <c r="D41" s="30" t="s">
        <v>45</v>
      </c>
      <c r="E41" s="5">
        <f t="shared" si="0"/>
        <v>-12892.351985780839</v>
      </c>
      <c r="F41" s="18">
        <f t="shared" si="5"/>
        <v>-12892.5</v>
      </c>
      <c r="G41" s="5">
        <f t="shared" si="1"/>
        <v>5.8885011028905865E-2</v>
      </c>
      <c r="H41" s="5">
        <f t="shared" si="2"/>
        <v>5.8885011028905865E-2</v>
      </c>
      <c r="N41" s="5">
        <f t="shared" si="3"/>
        <v>6.436318846019809E-2</v>
      </c>
      <c r="P41" s="7">
        <f t="shared" si="4"/>
        <v>31634.184000000001</v>
      </c>
    </row>
    <row r="42" spans="1:16" x14ac:dyDescent="0.2">
      <c r="A42" s="18" t="s">
        <v>42</v>
      </c>
      <c r="B42" s="18" t="s">
        <v>43</v>
      </c>
      <c r="C42" s="28">
        <v>47243.875</v>
      </c>
      <c r="D42" s="30" t="s">
        <v>45</v>
      </c>
      <c r="E42" s="5">
        <f t="shared" si="0"/>
        <v>-11406.325699739809</v>
      </c>
      <c r="F42" s="18">
        <f t="shared" si="5"/>
        <v>-11406.5</v>
      </c>
      <c r="G42" s="5">
        <f t="shared" si="1"/>
        <v>6.9342478047474287E-2</v>
      </c>
      <c r="H42" s="5">
        <f t="shared" si="2"/>
        <v>6.9342478047474287E-2</v>
      </c>
      <c r="N42" s="5">
        <f t="shared" si="3"/>
        <v>5.7034866596075984E-2</v>
      </c>
      <c r="P42" s="7">
        <f t="shared" si="4"/>
        <v>32225.375</v>
      </c>
    </row>
    <row r="43" spans="1:16" x14ac:dyDescent="0.2">
      <c r="A43" s="18" t="s">
        <v>42</v>
      </c>
      <c r="B43" s="18" t="s">
        <v>43</v>
      </c>
      <c r="C43" s="28">
        <v>47294.800999999999</v>
      </c>
      <c r="D43" s="30" t="s">
        <v>45</v>
      </c>
      <c r="E43" s="5">
        <f t="shared" si="0"/>
        <v>-11278.317366319772</v>
      </c>
      <c r="F43" s="18">
        <f t="shared" si="5"/>
        <v>-11278.5</v>
      </c>
      <c r="G43" s="5">
        <f t="shared" si="1"/>
        <v>7.2657791497476865E-2</v>
      </c>
      <c r="H43" s="5">
        <f t="shared" si="2"/>
        <v>7.2657791497476865E-2</v>
      </c>
      <c r="N43" s="5">
        <f t="shared" si="3"/>
        <v>5.6403624874267352E-2</v>
      </c>
      <c r="P43" s="7">
        <f t="shared" si="4"/>
        <v>32276.300999999999</v>
      </c>
    </row>
    <row r="44" spans="1:16" x14ac:dyDescent="0.2">
      <c r="A44" s="18" t="s">
        <v>42</v>
      </c>
      <c r="B44" s="18" t="s">
        <v>11</v>
      </c>
      <c r="C44" s="28">
        <v>47628.754999999997</v>
      </c>
      <c r="D44" s="30" t="s">
        <v>45</v>
      </c>
      <c r="E44" s="5">
        <f t="shared" si="0"/>
        <v>-10438.885740451748</v>
      </c>
      <c r="F44" s="18">
        <f t="shared" si="5"/>
        <v>-10439</v>
      </c>
      <c r="G44" s="5">
        <f t="shared" si="1"/>
        <v>4.5456273030140437E-2</v>
      </c>
      <c r="H44" s="5">
        <f t="shared" si="2"/>
        <v>4.5456273030140437E-2</v>
      </c>
      <c r="N44" s="5">
        <f t="shared" si="3"/>
        <v>5.2263566862874006E-2</v>
      </c>
      <c r="P44" s="7">
        <f t="shared" si="4"/>
        <v>32610.254999999997</v>
      </c>
    </row>
    <row r="45" spans="1:16" x14ac:dyDescent="0.2">
      <c r="A45" s="18" t="s">
        <v>12</v>
      </c>
      <c r="B45" s="18" t="s">
        <v>11</v>
      </c>
      <c r="C45" s="30">
        <v>51296.743000000002</v>
      </c>
      <c r="D45" s="30">
        <v>5.0000000000000001E-3</v>
      </c>
      <c r="E45" s="5">
        <f t="shared" si="0"/>
        <v>-1218.9778174910132</v>
      </c>
      <c r="F45" s="18">
        <f t="shared" si="5"/>
        <v>-1219</v>
      </c>
      <c r="G45" s="5">
        <f t="shared" si="1"/>
        <v>8.824944612570107E-3</v>
      </c>
      <c r="L45" s="5">
        <f t="shared" ref="L45:L50" si="6">G45</f>
        <v>8.824944612570107E-3</v>
      </c>
      <c r="N45" s="5">
        <f t="shared" si="3"/>
        <v>6.794436588845848E-3</v>
      </c>
      <c r="P45" s="7">
        <f t="shared" si="4"/>
        <v>36278.243000000002</v>
      </c>
    </row>
    <row r="46" spans="1:16" x14ac:dyDescent="0.2">
      <c r="A46" s="5" t="s">
        <v>12</v>
      </c>
      <c r="B46" s="25" t="s">
        <v>11</v>
      </c>
      <c r="C46" s="28">
        <v>51296.743000000002</v>
      </c>
      <c r="D46" s="28">
        <v>5.0000000000000001E-3</v>
      </c>
      <c r="E46" s="5">
        <f t="shared" si="0"/>
        <v>-1218.9778174910132</v>
      </c>
      <c r="F46" s="18">
        <f t="shared" si="5"/>
        <v>-1219</v>
      </c>
      <c r="G46" s="5">
        <f t="shared" si="1"/>
        <v>8.824944612570107E-3</v>
      </c>
      <c r="L46" s="5">
        <f t="shared" si="6"/>
        <v>8.824944612570107E-3</v>
      </c>
      <c r="N46" s="5">
        <f t="shared" si="3"/>
        <v>6.794436588845848E-3</v>
      </c>
      <c r="P46" s="7">
        <f t="shared" si="4"/>
        <v>36278.243000000002</v>
      </c>
    </row>
    <row r="47" spans="1:16" x14ac:dyDescent="0.2">
      <c r="A47" s="5" t="s">
        <v>12</v>
      </c>
      <c r="C47" s="31">
        <v>51308.871800000001</v>
      </c>
      <c r="D47" s="35">
        <v>1.6999999999999999E-3</v>
      </c>
      <c r="E47" s="5">
        <f t="shared" si="0"/>
        <v>-1188.4906896116436</v>
      </c>
      <c r="F47" s="18">
        <f t="shared" si="5"/>
        <v>-1188.5</v>
      </c>
      <c r="G47" s="5">
        <f t="shared" si="1"/>
        <v>3.7039841481600888E-3</v>
      </c>
      <c r="L47" s="5">
        <f t="shared" si="6"/>
        <v>3.7039841481600888E-3</v>
      </c>
      <c r="N47" s="5">
        <f t="shared" si="3"/>
        <v>6.644023522321134E-3</v>
      </c>
      <c r="P47" s="7">
        <f t="shared" si="4"/>
        <v>36290.371800000001</v>
      </c>
    </row>
    <row r="48" spans="1:16" x14ac:dyDescent="0.2">
      <c r="A48" s="18" t="s">
        <v>12</v>
      </c>
      <c r="B48" s="18" t="s">
        <v>43</v>
      </c>
      <c r="C48" s="30">
        <v>51308.871800000001</v>
      </c>
      <c r="D48" s="30">
        <v>1.6999999999999999E-3</v>
      </c>
      <c r="E48" s="5">
        <f t="shared" si="0"/>
        <v>-1188.4906896116436</v>
      </c>
      <c r="F48" s="18">
        <f t="shared" si="5"/>
        <v>-1188.5</v>
      </c>
      <c r="G48" s="5">
        <f t="shared" si="1"/>
        <v>3.7039841481600888E-3</v>
      </c>
      <c r="L48" s="5">
        <f t="shared" si="6"/>
        <v>3.7039841481600888E-3</v>
      </c>
      <c r="N48" s="5">
        <f t="shared" si="3"/>
        <v>6.644023522321134E-3</v>
      </c>
      <c r="P48" s="7">
        <f t="shared" si="4"/>
        <v>36290.371800000001</v>
      </c>
    </row>
    <row r="49" spans="1:17" x14ac:dyDescent="0.2">
      <c r="A49" s="5" t="s">
        <v>12</v>
      </c>
      <c r="B49" s="25" t="s">
        <v>43</v>
      </c>
      <c r="C49" s="28">
        <v>51308.871800000001</v>
      </c>
      <c r="D49" s="28">
        <v>1.6999999999999999E-3</v>
      </c>
      <c r="E49" s="5">
        <f t="shared" si="0"/>
        <v>-1188.4906896116436</v>
      </c>
      <c r="F49" s="18">
        <f t="shared" si="5"/>
        <v>-1188.5</v>
      </c>
      <c r="G49" s="5">
        <f t="shared" si="1"/>
        <v>3.7039841481600888E-3</v>
      </c>
      <c r="L49" s="5">
        <f t="shared" si="6"/>
        <v>3.7039841481600888E-3</v>
      </c>
      <c r="N49" s="5">
        <f t="shared" si="3"/>
        <v>6.644023522321134E-3</v>
      </c>
      <c r="P49" s="7">
        <f t="shared" si="4"/>
        <v>36290.371800000001</v>
      </c>
    </row>
    <row r="50" spans="1:17" x14ac:dyDescent="0.2">
      <c r="A50" s="18" t="s">
        <v>42</v>
      </c>
      <c r="B50" s="18" t="s">
        <v>11</v>
      </c>
      <c r="C50" s="28">
        <v>51781.692900000002</v>
      </c>
      <c r="D50" s="30">
        <v>1E-4</v>
      </c>
      <c r="E50" s="5">
        <f t="shared" si="0"/>
        <v>-7.0381206816832857E-4</v>
      </c>
      <c r="F50" s="18">
        <f t="shared" si="5"/>
        <v>0</v>
      </c>
      <c r="G50" s="5">
        <f t="shared" si="1"/>
        <v>-2.8000000020256266E-4</v>
      </c>
      <c r="L50" s="5">
        <f t="shared" si="6"/>
        <v>-2.8000000020256266E-4</v>
      </c>
      <c r="N50" s="5">
        <f t="shared" si="3"/>
        <v>7.828455038089363E-4</v>
      </c>
      <c r="P50" s="7">
        <f t="shared" si="4"/>
        <v>36763.192900000002</v>
      </c>
    </row>
    <row r="51" spans="1:17" x14ac:dyDescent="0.2">
      <c r="A51" s="5" t="s">
        <v>6</v>
      </c>
      <c r="C51" s="32">
        <v>51781.693310000002</v>
      </c>
      <c r="D51" s="35">
        <v>8.0000000000000007E-5</v>
      </c>
      <c r="E51" s="5">
        <f t="shared" si="0"/>
        <v>3.2676988944561517E-4</v>
      </c>
      <c r="F51" s="18">
        <f t="shared" si="5"/>
        <v>0</v>
      </c>
      <c r="G51" s="5">
        <f t="shared" si="1"/>
        <v>1.3000000035390258E-4</v>
      </c>
      <c r="I51" s="5">
        <f>G51</f>
        <v>1.3000000035390258E-4</v>
      </c>
      <c r="N51" s="5">
        <f t="shared" si="3"/>
        <v>7.828455038089363E-4</v>
      </c>
      <c r="P51" s="7">
        <f t="shared" si="4"/>
        <v>36763.193310000002</v>
      </c>
      <c r="Q51" s="5">
        <f>(G51-N51)^2</f>
        <v>4.2620725138145645E-7</v>
      </c>
    </row>
    <row r="52" spans="1:17" x14ac:dyDescent="0.2">
      <c r="A52" s="5" t="s">
        <v>7</v>
      </c>
      <c r="C52" s="32">
        <v>51784.676549999996</v>
      </c>
      <c r="D52" s="35">
        <v>5.0000000000000002E-5</v>
      </c>
      <c r="E52" s="5">
        <f t="shared" si="0"/>
        <v>7.4990421724586618</v>
      </c>
      <c r="F52" s="18">
        <f t="shared" si="5"/>
        <v>7.5</v>
      </c>
      <c r="G52" s="5">
        <f t="shared" si="1"/>
        <v>-3.8105585554149002E-4</v>
      </c>
      <c r="I52" s="5">
        <f>G52</f>
        <v>-3.8105585554149002E-4</v>
      </c>
      <c r="N52" s="5">
        <f t="shared" si="3"/>
        <v>7.4585868417171165E-4</v>
      </c>
      <c r="P52" s="7">
        <f t="shared" si="4"/>
        <v>36766.176549999996</v>
      </c>
      <c r="Q52" s="5">
        <f>(G52-N52)^2</f>
        <v>1.2699363798170173E-6</v>
      </c>
    </row>
    <row r="53" spans="1:17" x14ac:dyDescent="0.2">
      <c r="A53" s="18" t="s">
        <v>42</v>
      </c>
      <c r="B53" s="18" t="s">
        <v>43</v>
      </c>
      <c r="C53" s="28">
        <v>51784.676599999999</v>
      </c>
      <c r="D53" s="30">
        <v>1E-4</v>
      </c>
      <c r="E53" s="5">
        <f t="shared" ref="E53:E76" si="7">(C53-C$7)/C$8</f>
        <v>7.4991678531909995</v>
      </c>
      <c r="F53" s="18">
        <f t="shared" si="5"/>
        <v>7.5</v>
      </c>
      <c r="G53" s="5">
        <f t="shared" ref="G53:G76" si="8">C53-(C$7+C$8*F53)</f>
        <v>-3.3105585316661745E-4</v>
      </c>
      <c r="L53" s="5">
        <f>G53</f>
        <v>-3.3105585316661745E-4</v>
      </c>
      <c r="N53" s="5">
        <f t="shared" ref="N53:N76" si="9">+C$11+C$12*F53</f>
        <v>7.4585868417171165E-4</v>
      </c>
      <c r="P53" s="7">
        <f t="shared" ref="P53:P76" si="10">$C53-15018.5</f>
        <v>36766.176599999999</v>
      </c>
    </row>
    <row r="54" spans="1:17" x14ac:dyDescent="0.2">
      <c r="A54" s="18" t="s">
        <v>42</v>
      </c>
      <c r="B54" s="18" t="s">
        <v>43</v>
      </c>
      <c r="C54" s="28">
        <v>51792.633399999999</v>
      </c>
      <c r="D54" s="30">
        <v>1E-4</v>
      </c>
      <c r="E54" s="5">
        <f t="shared" si="7"/>
        <v>27.499495924442385</v>
      </c>
      <c r="F54" s="18">
        <f t="shared" si="5"/>
        <v>27.5</v>
      </c>
      <c r="G54" s="5">
        <f t="shared" si="8"/>
        <v>-2.0053813204867765E-4</v>
      </c>
      <c r="L54" s="5">
        <f>G54</f>
        <v>-2.0053813204867765E-4</v>
      </c>
      <c r="N54" s="5">
        <f t="shared" si="9"/>
        <v>6.4722716513911267E-4</v>
      </c>
      <c r="P54" s="7">
        <f t="shared" si="10"/>
        <v>36774.133399999999</v>
      </c>
    </row>
    <row r="55" spans="1:17" x14ac:dyDescent="0.2">
      <c r="A55" s="5" t="s">
        <v>8</v>
      </c>
      <c r="C55" s="32">
        <v>51792.633529999999</v>
      </c>
      <c r="D55" s="35">
        <v>6.9999999999999994E-5</v>
      </c>
      <c r="E55" s="5">
        <f t="shared" si="7"/>
        <v>27.499822694331829</v>
      </c>
      <c r="F55" s="18">
        <f t="shared" si="5"/>
        <v>27.5</v>
      </c>
      <c r="G55" s="5">
        <f t="shared" si="8"/>
        <v>-7.0538131694775075E-5</v>
      </c>
      <c r="I55" s="5">
        <f>G55</f>
        <v>-7.0538131694775075E-5</v>
      </c>
      <c r="N55" s="5">
        <f t="shared" si="9"/>
        <v>6.4722716513911267E-4</v>
      </c>
      <c r="P55" s="7">
        <f t="shared" si="10"/>
        <v>36774.133529999999</v>
      </c>
      <c r="Q55" s="5">
        <f>(G55-N55)^2</f>
        <v>5.1518702133903901E-7</v>
      </c>
    </row>
    <row r="56" spans="1:17" x14ac:dyDescent="0.2">
      <c r="A56" s="18" t="s">
        <v>42</v>
      </c>
      <c r="B56" s="18" t="s">
        <v>11</v>
      </c>
      <c r="C56" s="28">
        <v>51793.628199999999</v>
      </c>
      <c r="D56" s="30">
        <v>1E-4</v>
      </c>
      <c r="E56" s="5">
        <f t="shared" si="7"/>
        <v>30.000039656255296</v>
      </c>
      <c r="F56" s="18">
        <f t="shared" si="5"/>
        <v>30</v>
      </c>
      <c r="G56" s="5">
        <f t="shared" si="8"/>
        <v>1.5776582586113364E-5</v>
      </c>
      <c r="L56" s="5">
        <f>G56</f>
        <v>1.5776582586113364E-5</v>
      </c>
      <c r="N56" s="5">
        <f t="shared" si="9"/>
        <v>6.3489822526003768E-4</v>
      </c>
      <c r="P56" s="7">
        <f t="shared" si="10"/>
        <v>36775.128199999999</v>
      </c>
    </row>
    <row r="57" spans="1:17" x14ac:dyDescent="0.2">
      <c r="A57" s="5" t="s">
        <v>9</v>
      </c>
      <c r="C57" s="32">
        <v>51793.628250000002</v>
      </c>
      <c r="D57" s="35">
        <v>4.0000000000000003E-5</v>
      </c>
      <c r="E57" s="5">
        <f t="shared" si="7"/>
        <v>30.000165336987632</v>
      </c>
      <c r="F57" s="18">
        <f t="shared" si="5"/>
        <v>30</v>
      </c>
      <c r="G57" s="5">
        <f t="shared" si="8"/>
        <v>6.5776584960985929E-5</v>
      </c>
      <c r="I57" s="5">
        <f>G57</f>
        <v>6.5776584960985929E-5</v>
      </c>
      <c r="N57" s="5">
        <f t="shared" si="9"/>
        <v>6.3489822526003768E-4</v>
      </c>
      <c r="P57" s="7">
        <f t="shared" si="10"/>
        <v>36775.128250000002</v>
      </c>
      <c r="Q57" s="5">
        <f>(G57-N57)^2</f>
        <v>3.2389944145668323E-7</v>
      </c>
    </row>
    <row r="58" spans="1:17" x14ac:dyDescent="0.2">
      <c r="A58" s="5" t="s">
        <v>10</v>
      </c>
      <c r="C58" s="31">
        <v>51803.573913355824</v>
      </c>
      <c r="D58" s="31">
        <v>1.3999999999999999E-4</v>
      </c>
      <c r="E58" s="5">
        <f t="shared" si="7"/>
        <v>54.999729232355804</v>
      </c>
      <c r="F58" s="18">
        <f t="shared" si="5"/>
        <v>55</v>
      </c>
      <c r="G58" s="5">
        <f t="shared" si="8"/>
        <v>-1.0772043606266379E-4</v>
      </c>
      <c r="I58" s="5">
        <f>G58</f>
        <v>-1.0772043606266379E-4</v>
      </c>
      <c r="N58" s="5">
        <f t="shared" si="9"/>
        <v>5.1160882646928893E-4</v>
      </c>
      <c r="P58" s="7">
        <f t="shared" si="10"/>
        <v>36785.073913355824</v>
      </c>
      <c r="Q58" s="5">
        <f>(G58-N58)^2</f>
        <v>3.8356873542837241E-7</v>
      </c>
    </row>
    <row r="59" spans="1:17" x14ac:dyDescent="0.2">
      <c r="A59" s="18" t="s">
        <v>42</v>
      </c>
      <c r="B59" s="18" t="s">
        <v>11</v>
      </c>
      <c r="C59" s="28">
        <v>51803.574200000003</v>
      </c>
      <c r="D59" s="30">
        <v>4.0000000000000002E-4</v>
      </c>
      <c r="E59" s="5">
        <f t="shared" si="7"/>
        <v>55.000449745328673</v>
      </c>
      <c r="F59" s="18">
        <f t="shared" si="5"/>
        <v>55</v>
      </c>
      <c r="G59" s="5">
        <f t="shared" si="8"/>
        <v>1.7892374307848513E-4</v>
      </c>
      <c r="L59" s="5">
        <f>G59</f>
        <v>1.7892374307848513E-4</v>
      </c>
      <c r="N59" s="5">
        <f t="shared" si="9"/>
        <v>5.1160882646928893E-4</v>
      </c>
      <c r="P59" s="7">
        <f t="shared" si="10"/>
        <v>36785.074200000003</v>
      </c>
    </row>
    <row r="60" spans="1:17" x14ac:dyDescent="0.2">
      <c r="A60" s="5" t="s">
        <v>19</v>
      </c>
      <c r="C60" s="31">
        <v>51809.73949</v>
      </c>
      <c r="D60" s="35">
        <v>1.550236747979696E-4</v>
      </c>
      <c r="E60" s="5">
        <f t="shared" si="7"/>
        <v>70.497612254672916</v>
      </c>
      <c r="F60" s="18">
        <f t="shared" si="5"/>
        <v>70.5</v>
      </c>
      <c r="G60" s="5">
        <f t="shared" si="8"/>
        <v>-9.4992501544766128E-4</v>
      </c>
      <c r="J60" s="5">
        <f>G60</f>
        <v>-9.4992501544766128E-4</v>
      </c>
      <c r="N60" s="5">
        <f t="shared" si="9"/>
        <v>4.3516939921902471E-4</v>
      </c>
      <c r="P60" s="7">
        <f t="shared" si="10"/>
        <v>36791.23949</v>
      </c>
      <c r="Q60" s="5">
        <f>(G60-N60)^2</f>
        <v>1.9184865375408493E-6</v>
      </c>
    </row>
    <row r="61" spans="1:17" x14ac:dyDescent="0.2">
      <c r="A61" s="18" t="s">
        <v>42</v>
      </c>
      <c r="B61" s="18" t="s">
        <v>43</v>
      </c>
      <c r="C61" s="28">
        <v>51809.739500000003</v>
      </c>
      <c r="D61" s="30">
        <v>5.9999999999999995E-4</v>
      </c>
      <c r="E61" s="5">
        <f t="shared" si="7"/>
        <v>70.497637390826696</v>
      </c>
      <c r="F61" s="18">
        <f t="shared" si="5"/>
        <v>70.5</v>
      </c>
      <c r="G61" s="5">
        <f t="shared" si="8"/>
        <v>-9.3992501206230372E-4</v>
      </c>
      <c r="L61" s="5">
        <f>G61</f>
        <v>-9.3992501206230372E-4</v>
      </c>
      <c r="N61" s="5">
        <f t="shared" si="9"/>
        <v>4.3516939921902471E-4</v>
      </c>
      <c r="P61" s="7">
        <f t="shared" si="10"/>
        <v>36791.239500000003</v>
      </c>
    </row>
    <row r="62" spans="1:17" x14ac:dyDescent="0.2">
      <c r="A62" s="5" t="s">
        <v>20</v>
      </c>
      <c r="C62" s="31">
        <v>52000.89705</v>
      </c>
      <c r="D62" s="35">
        <v>1E-4</v>
      </c>
      <c r="E62" s="5">
        <f t="shared" si="7"/>
        <v>550.9940320842461</v>
      </c>
      <c r="F62" s="18">
        <f t="shared" si="5"/>
        <v>551</v>
      </c>
      <c r="G62" s="5">
        <f t="shared" si="8"/>
        <v>-2.3742366611259058E-3</v>
      </c>
      <c r="J62" s="5">
        <f>G62</f>
        <v>-2.3742366611259058E-3</v>
      </c>
      <c r="N62" s="5">
        <f t="shared" si="9"/>
        <v>-1.9344528455391675E-3</v>
      </c>
      <c r="P62" s="7">
        <f t="shared" si="10"/>
        <v>36982.39705</v>
      </c>
      <c r="Q62" s="5">
        <f>(G62-N62)^2</f>
        <v>1.9340980445203029E-7</v>
      </c>
    </row>
    <row r="63" spans="1:17" x14ac:dyDescent="0.2">
      <c r="A63" s="18" t="s">
        <v>42</v>
      </c>
      <c r="B63" s="18" t="s">
        <v>11</v>
      </c>
      <c r="C63" s="28">
        <v>52000.897100000002</v>
      </c>
      <c r="D63" s="30">
        <v>1E-4</v>
      </c>
      <c r="E63" s="5">
        <f t="shared" si="7"/>
        <v>550.99415776497835</v>
      </c>
      <c r="F63" s="18">
        <f t="shared" si="5"/>
        <v>551</v>
      </c>
      <c r="G63" s="5">
        <f t="shared" si="8"/>
        <v>-2.3242366587510332E-3</v>
      </c>
      <c r="L63" s="5">
        <f>G63</f>
        <v>-2.3242366587510332E-3</v>
      </c>
      <c r="N63" s="5">
        <f t="shared" si="9"/>
        <v>-1.9344528455391675E-3</v>
      </c>
      <c r="P63" s="7">
        <f t="shared" si="10"/>
        <v>36982.397100000002</v>
      </c>
    </row>
    <row r="64" spans="1:17" x14ac:dyDescent="0.2">
      <c r="A64" s="5" t="s">
        <v>21</v>
      </c>
      <c r="C64" s="31">
        <v>52020.787579999997</v>
      </c>
      <c r="D64" s="31">
        <v>2.2000000000000001E-4</v>
      </c>
      <c r="E64" s="5">
        <f t="shared" si="7"/>
        <v>600.99115724901208</v>
      </c>
      <c r="F64" s="18">
        <f t="shared" si="5"/>
        <v>601</v>
      </c>
      <c r="G64" s="5">
        <f t="shared" si="8"/>
        <v>-3.5179423430236056E-3</v>
      </c>
      <c r="J64" s="5">
        <f>G64</f>
        <v>-3.5179423430236056E-3</v>
      </c>
      <c r="N64" s="5">
        <f t="shared" si="9"/>
        <v>-2.1810316431206647E-3</v>
      </c>
      <c r="P64" s="7">
        <f t="shared" si="10"/>
        <v>37002.287579999997</v>
      </c>
      <c r="Q64" s="5">
        <f>(G64-N64)^2</f>
        <v>1.7873302195149713E-6</v>
      </c>
    </row>
    <row r="65" spans="1:17" x14ac:dyDescent="0.2">
      <c r="A65" s="18" t="s">
        <v>42</v>
      </c>
      <c r="B65" s="25" t="s">
        <v>11</v>
      </c>
      <c r="C65" s="28">
        <v>52020.787600000003</v>
      </c>
      <c r="D65" s="30">
        <v>2.0000000000000001E-4</v>
      </c>
      <c r="E65" s="5">
        <f t="shared" si="7"/>
        <v>600.99120752131967</v>
      </c>
      <c r="F65" s="18">
        <f t="shared" si="5"/>
        <v>601</v>
      </c>
      <c r="G65" s="5">
        <f t="shared" si="8"/>
        <v>-3.4979423362528905E-3</v>
      </c>
      <c r="L65" s="5">
        <f>G65</f>
        <v>-3.4979423362528905E-3</v>
      </c>
      <c r="N65" s="5">
        <f t="shared" si="9"/>
        <v>-2.1810316431206647E-3</v>
      </c>
      <c r="P65" s="7">
        <f t="shared" si="10"/>
        <v>37002.287600000003</v>
      </c>
    </row>
    <row r="66" spans="1:17" x14ac:dyDescent="0.2">
      <c r="A66" s="5" t="s">
        <v>22</v>
      </c>
      <c r="B66" s="26"/>
      <c r="C66" s="31">
        <v>52038.88968</v>
      </c>
      <c r="D66" s="35">
        <v>8.0000000000000007E-5</v>
      </c>
      <c r="E66" s="5">
        <f t="shared" si="7"/>
        <v>646.49285878463911</v>
      </c>
      <c r="F66" s="18">
        <f t="shared" si="5"/>
        <v>646.5</v>
      </c>
      <c r="G66" s="5">
        <f t="shared" si="8"/>
        <v>-2.8410145168891177E-3</v>
      </c>
      <c r="J66" s="5">
        <f>G66</f>
        <v>-2.8410145168891177E-3</v>
      </c>
      <c r="N66" s="5">
        <f t="shared" si="9"/>
        <v>-2.4054183489198278E-3</v>
      </c>
      <c r="P66" s="7">
        <f t="shared" si="10"/>
        <v>37020.38968</v>
      </c>
      <c r="Q66" s="5">
        <f>(G66-N66)^2</f>
        <v>1.8974402154952978E-7</v>
      </c>
    </row>
    <row r="67" spans="1:17" x14ac:dyDescent="0.2">
      <c r="A67" s="18" t="s">
        <v>42</v>
      </c>
      <c r="B67" s="25" t="s">
        <v>43</v>
      </c>
      <c r="C67" s="28">
        <v>52038.8897</v>
      </c>
      <c r="D67" s="30">
        <v>1E-4</v>
      </c>
      <c r="E67" s="5">
        <f t="shared" si="7"/>
        <v>646.49290905692828</v>
      </c>
      <c r="F67" s="18">
        <f t="shared" si="5"/>
        <v>646.5</v>
      </c>
      <c r="G67" s="5">
        <f t="shared" si="8"/>
        <v>-2.8210145173943602E-3</v>
      </c>
      <c r="L67" s="5">
        <f t="shared" ref="L67:L72" si="11">G67</f>
        <v>-2.8210145173943602E-3</v>
      </c>
      <c r="N67" s="5">
        <f t="shared" si="9"/>
        <v>-2.4054183489198278E-3</v>
      </c>
      <c r="P67" s="7">
        <f t="shared" si="10"/>
        <v>37020.3897</v>
      </c>
    </row>
    <row r="68" spans="1:17" x14ac:dyDescent="0.2">
      <c r="A68" s="18" t="s">
        <v>42</v>
      </c>
      <c r="B68" s="25" t="s">
        <v>11</v>
      </c>
      <c r="C68" s="28">
        <v>52047.840300000003</v>
      </c>
      <c r="D68" s="30">
        <v>1E-4</v>
      </c>
      <c r="E68" s="5">
        <f t="shared" si="7"/>
        <v>668.99126724547386</v>
      </c>
      <c r="F68" s="18">
        <f t="shared" si="5"/>
        <v>669</v>
      </c>
      <c r="G68" s="5">
        <f t="shared" si="8"/>
        <v>-3.4741820709314197E-3</v>
      </c>
      <c r="L68" s="5">
        <f t="shared" si="11"/>
        <v>-3.4741820709314197E-3</v>
      </c>
      <c r="N68" s="5">
        <f t="shared" si="9"/>
        <v>-2.5163788078315014E-3</v>
      </c>
      <c r="P68" s="7">
        <f t="shared" si="10"/>
        <v>37029.340300000003</v>
      </c>
    </row>
    <row r="69" spans="1:17" x14ac:dyDescent="0.2">
      <c r="A69" s="18" t="s">
        <v>42</v>
      </c>
      <c r="B69" s="25" t="s">
        <v>43</v>
      </c>
      <c r="C69" s="28">
        <v>52054.802000000003</v>
      </c>
      <c r="D69" s="30">
        <v>1E-4</v>
      </c>
      <c r="E69" s="5">
        <f t="shared" si="7"/>
        <v>686.4902975005549</v>
      </c>
      <c r="F69" s="18">
        <f t="shared" si="5"/>
        <v>686.5</v>
      </c>
      <c r="G69" s="5">
        <f t="shared" si="8"/>
        <v>-3.8599790641455911E-3</v>
      </c>
      <c r="L69" s="5">
        <f t="shared" si="11"/>
        <v>-3.8599790641455911E-3</v>
      </c>
      <c r="N69" s="5">
        <f t="shared" si="9"/>
        <v>-2.6026813869850255E-3</v>
      </c>
      <c r="P69" s="7">
        <f t="shared" si="10"/>
        <v>37036.302000000003</v>
      </c>
    </row>
    <row r="70" spans="1:17" x14ac:dyDescent="0.2">
      <c r="A70" s="18" t="s">
        <v>42</v>
      </c>
      <c r="B70" s="25" t="s">
        <v>43</v>
      </c>
      <c r="C70" s="28">
        <v>52073.898000000001</v>
      </c>
      <c r="D70" s="30">
        <v>2.9999999999999997E-4</v>
      </c>
      <c r="E70" s="5">
        <f t="shared" si="7"/>
        <v>734.49028051490427</v>
      </c>
      <c r="F70" s="18">
        <f t="shared" si="5"/>
        <v>734.5</v>
      </c>
      <c r="G70" s="5">
        <f t="shared" si="8"/>
        <v>-3.8667365224682726E-3</v>
      </c>
      <c r="L70" s="5">
        <f t="shared" si="11"/>
        <v>-3.8667365224682726E-3</v>
      </c>
      <c r="N70" s="5">
        <f t="shared" si="9"/>
        <v>-2.8393970326632636E-3</v>
      </c>
      <c r="P70" s="7">
        <f t="shared" si="10"/>
        <v>37055.398000000001</v>
      </c>
    </row>
    <row r="71" spans="1:17" x14ac:dyDescent="0.2">
      <c r="A71" s="18" t="s">
        <v>42</v>
      </c>
      <c r="B71" s="25" t="s">
        <v>11</v>
      </c>
      <c r="C71" s="28">
        <v>52110.697399999997</v>
      </c>
      <c r="D71" s="30">
        <v>1E-4</v>
      </c>
      <c r="E71" s="5">
        <f t="shared" si="7"/>
        <v>826.98978695281141</v>
      </c>
      <c r="F71" s="18">
        <f t="shared" si="5"/>
        <v>827</v>
      </c>
      <c r="G71" s="5">
        <f t="shared" si="8"/>
        <v>-4.0630920411786065E-3</v>
      </c>
      <c r="L71" s="5">
        <f t="shared" si="11"/>
        <v>-4.0630920411786065E-3</v>
      </c>
      <c r="N71" s="5">
        <f t="shared" si="9"/>
        <v>-3.295567808189034E-3</v>
      </c>
      <c r="P71" s="7">
        <f t="shared" si="10"/>
        <v>37092.197399999997</v>
      </c>
    </row>
    <row r="72" spans="1:17" x14ac:dyDescent="0.2">
      <c r="A72" s="43" t="s">
        <v>42</v>
      </c>
      <c r="B72" s="25" t="s">
        <v>11</v>
      </c>
      <c r="C72" s="28">
        <v>52120.643400000001</v>
      </c>
      <c r="D72" s="30">
        <v>1E-4</v>
      </c>
      <c r="E72" s="5">
        <f t="shared" si="7"/>
        <v>851.9901970418847</v>
      </c>
      <c r="F72" s="18">
        <f t="shared" si="5"/>
        <v>852</v>
      </c>
      <c r="G72" s="5">
        <f t="shared" si="8"/>
        <v>-3.8999448806862347E-3</v>
      </c>
      <c r="L72" s="5">
        <f t="shared" si="11"/>
        <v>-3.8999448806862347E-3</v>
      </c>
      <c r="N72" s="5">
        <f t="shared" si="9"/>
        <v>-3.4188572069797831E-3</v>
      </c>
      <c r="P72" s="7">
        <f t="shared" si="10"/>
        <v>37102.143400000001</v>
      </c>
    </row>
    <row r="73" spans="1:17" x14ac:dyDescent="0.2">
      <c r="A73" s="44" t="s">
        <v>50</v>
      </c>
      <c r="B73" s="37" t="s">
        <v>11</v>
      </c>
      <c r="C73" s="38">
        <v>52442.481</v>
      </c>
      <c r="D73" s="38">
        <v>3.0000000000000001E-3</v>
      </c>
      <c r="E73" s="5">
        <f t="shared" si="7"/>
        <v>1660.9658638506785</v>
      </c>
      <c r="F73" s="18">
        <f t="shared" si="5"/>
        <v>1661</v>
      </c>
      <c r="G73" s="5">
        <f t="shared" si="8"/>
        <v>-1.3580502876720857E-2</v>
      </c>
      <c r="K73" s="5">
        <f>G73</f>
        <v>-1.3580502876720857E-2</v>
      </c>
      <c r="N73" s="5">
        <f t="shared" si="9"/>
        <v>-7.4085021518484132E-3</v>
      </c>
      <c r="P73" s="7">
        <f t="shared" si="10"/>
        <v>37423.981</v>
      </c>
    </row>
    <row r="74" spans="1:17" x14ac:dyDescent="0.2">
      <c r="A74" s="44" t="s">
        <v>51</v>
      </c>
      <c r="C74" s="36">
        <v>52866.173999999999</v>
      </c>
      <c r="D74" s="31">
        <v>1E-4</v>
      </c>
      <c r="E74" s="5">
        <f t="shared" si="7"/>
        <v>2725.966743788942</v>
      </c>
      <c r="F74" s="18">
        <f t="shared" si="5"/>
        <v>2726</v>
      </c>
      <c r="G74" s="5">
        <f t="shared" si="8"/>
        <v>-1.3230433978606015E-2</v>
      </c>
      <c r="K74" s="5">
        <f>G74</f>
        <v>-1.3230433978606015E-2</v>
      </c>
      <c r="N74" s="5">
        <f t="shared" si="9"/>
        <v>-1.2660630540334313E-2</v>
      </c>
      <c r="P74" s="7">
        <f t="shared" si="10"/>
        <v>37847.673999999999</v>
      </c>
      <c r="Q74" s="5">
        <f>(G74-N74)^2</f>
        <v>3.2467595826625398E-7</v>
      </c>
    </row>
    <row r="75" spans="1:17" x14ac:dyDescent="0.2">
      <c r="A75" s="44" t="s">
        <v>51</v>
      </c>
      <c r="C75" s="31">
        <v>53118.3969</v>
      </c>
      <c r="D75" s="31">
        <v>2.0000000000000001E-4</v>
      </c>
      <c r="E75" s="5">
        <f t="shared" si="7"/>
        <v>3359.9578893603384</v>
      </c>
      <c r="F75" s="18">
        <f t="shared" si="5"/>
        <v>3360</v>
      </c>
      <c r="G75" s="5">
        <f t="shared" si="8"/>
        <v>-1.6753022071497981E-2</v>
      </c>
      <c r="K75" s="5">
        <f>G75</f>
        <v>-1.6753022071497981E-2</v>
      </c>
      <c r="N75" s="5">
        <f t="shared" si="9"/>
        <v>-1.5787249693667703E-2</v>
      </c>
      <c r="P75" s="7">
        <f t="shared" si="10"/>
        <v>38099.8969</v>
      </c>
    </row>
    <row r="76" spans="1:17" x14ac:dyDescent="0.2">
      <c r="A76" s="45" t="s">
        <v>52</v>
      </c>
      <c r="B76" s="39" t="s">
        <v>11</v>
      </c>
      <c r="C76" s="40">
        <v>53639.551299999999</v>
      </c>
      <c r="D76" s="40">
        <v>1E-4</v>
      </c>
      <c r="E76" s="5">
        <f t="shared" si="7"/>
        <v>4669.9391601948764</v>
      </c>
      <c r="F76" s="18">
        <f t="shared" si="5"/>
        <v>4670</v>
      </c>
      <c r="G76" s="5">
        <f t="shared" si="8"/>
        <v>-2.4204111039580312E-2</v>
      </c>
      <c r="K76" s="5">
        <f>G76</f>
        <v>-2.4204111039580312E-2</v>
      </c>
      <c r="N76" s="5">
        <f t="shared" si="9"/>
        <v>-2.2247614190302939E-2</v>
      </c>
      <c r="P76" s="7">
        <f t="shared" si="10"/>
        <v>38621.051299999999</v>
      </c>
    </row>
    <row r="77" spans="1:17" x14ac:dyDescent="0.2">
      <c r="A77" s="46"/>
      <c r="B77" s="41"/>
      <c r="C77" s="42"/>
      <c r="D77" s="42"/>
    </row>
    <row r="78" spans="1:17" x14ac:dyDescent="0.2">
      <c r="A78" s="46"/>
      <c r="C78" s="31"/>
    </row>
    <row r="79" spans="1:17" x14ac:dyDescent="0.2">
      <c r="A79" s="46"/>
    </row>
    <row r="80" spans="1:17" x14ac:dyDescent="0.2">
      <c r="A80" s="46"/>
    </row>
    <row r="81" spans="1:1" x14ac:dyDescent="0.2">
      <c r="A81" s="4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9"/>
  </sheetPr>
  <dimension ref="A1:P844"/>
  <sheetViews>
    <sheetView workbookViewId="0">
      <selection activeCell="A11" sqref="A11:IV448"/>
    </sheetView>
  </sheetViews>
  <sheetFormatPr defaultRowHeight="12.75" x14ac:dyDescent="0.2"/>
  <cols>
    <col min="1" max="1" width="19.7109375" style="29" customWidth="1"/>
    <col min="2" max="2" width="4.42578125" style="15" customWidth="1"/>
    <col min="3" max="3" width="12.7109375" style="2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2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81" t="s">
        <v>71</v>
      </c>
      <c r="I1" s="82" t="s">
        <v>72</v>
      </c>
      <c r="J1" s="83" t="s">
        <v>73</v>
      </c>
    </row>
    <row r="2" spans="1:16" x14ac:dyDescent="0.2">
      <c r="I2" s="84" t="s">
        <v>74</v>
      </c>
      <c r="J2" s="85" t="s">
        <v>75</v>
      </c>
    </row>
    <row r="3" spans="1:16" x14ac:dyDescent="0.2">
      <c r="A3" s="86" t="s">
        <v>76</v>
      </c>
      <c r="I3" s="84" t="s">
        <v>77</v>
      </c>
      <c r="J3" s="85" t="s">
        <v>47</v>
      </c>
    </row>
    <row r="4" spans="1:16" x14ac:dyDescent="0.2">
      <c r="I4" s="84" t="s">
        <v>78</v>
      </c>
      <c r="J4" s="85" t="s">
        <v>47</v>
      </c>
    </row>
    <row r="5" spans="1:16" ht="13.5" thickBot="1" x14ac:dyDescent="0.25">
      <c r="I5" s="87" t="s">
        <v>79</v>
      </c>
      <c r="J5" s="88" t="s">
        <v>80</v>
      </c>
    </row>
    <row r="10" spans="1:16" ht="13.5" thickBot="1" x14ac:dyDescent="0.25"/>
    <row r="11" spans="1:16" ht="12.75" customHeight="1" thickBot="1" x14ac:dyDescent="0.25">
      <c r="A11" s="29" t="str">
        <f t="shared" ref="A11:A19" si="0">P11</f>
        <v>IBVS 5543 </v>
      </c>
      <c r="B11" s="17" t="str">
        <f t="shared" ref="B11:B19" si="1">IF(H11=INT(H11),"I","II")</f>
        <v>I</v>
      </c>
      <c r="C11" s="29">
        <f t="shared" ref="C11:C19" si="2">1*G11</f>
        <v>52442.481</v>
      </c>
      <c r="D11" s="15" t="str">
        <f t="shared" ref="D11:D19" si="3">VLOOKUP(F11,I$1:J$5,2,FALSE)</f>
        <v>vis</v>
      </c>
      <c r="E11" s="89">
        <f>VLOOKUP(C11,Active!C$21:E$973,3,FALSE)</f>
        <v>1660.9864535732218</v>
      </c>
      <c r="F11" s="17" t="s">
        <v>79</v>
      </c>
      <c r="G11" s="15" t="str">
        <f t="shared" ref="G11:G19" si="4">MID(I11,3,LEN(I11)-3)</f>
        <v>52442.481</v>
      </c>
      <c r="H11" s="29">
        <f t="shared" ref="H11:H19" si="5">1*K11</f>
        <v>-145</v>
      </c>
      <c r="I11" s="90" t="s">
        <v>81</v>
      </c>
      <c r="J11" s="91" t="s">
        <v>82</v>
      </c>
      <c r="K11" s="90">
        <v>-145</v>
      </c>
      <c r="L11" s="90" t="s">
        <v>83</v>
      </c>
      <c r="M11" s="91" t="s">
        <v>84</v>
      </c>
      <c r="N11" s="91" t="s">
        <v>85</v>
      </c>
      <c r="O11" s="92" t="s">
        <v>86</v>
      </c>
      <c r="P11" s="93" t="s">
        <v>87</v>
      </c>
    </row>
    <row r="12" spans="1:16" ht="12.75" customHeight="1" thickBot="1" x14ac:dyDescent="0.25">
      <c r="A12" s="29" t="str">
        <f t="shared" si="0"/>
        <v>IBVS 5592 </v>
      </c>
      <c r="B12" s="17" t="str">
        <f t="shared" si="1"/>
        <v>I</v>
      </c>
      <c r="C12" s="29">
        <f t="shared" si="2"/>
        <v>52866.173900000002</v>
      </c>
      <c r="D12" s="15" t="str">
        <f t="shared" si="3"/>
        <v>vis</v>
      </c>
      <c r="E12" s="89">
        <f>VLOOKUP(C12,Active!C$21:E$973,3,FALSE)</f>
        <v>2726.0002841477003</v>
      </c>
      <c r="F12" s="17" t="s">
        <v>79</v>
      </c>
      <c r="G12" s="15" t="str">
        <f t="shared" si="4"/>
        <v>52866.1739</v>
      </c>
      <c r="H12" s="29">
        <f t="shared" si="5"/>
        <v>920</v>
      </c>
      <c r="I12" s="90" t="s">
        <v>88</v>
      </c>
      <c r="J12" s="91" t="s">
        <v>89</v>
      </c>
      <c r="K12" s="90">
        <v>920</v>
      </c>
      <c r="L12" s="90" t="s">
        <v>90</v>
      </c>
      <c r="M12" s="91" t="s">
        <v>84</v>
      </c>
      <c r="N12" s="91" t="s">
        <v>85</v>
      </c>
      <c r="O12" s="92" t="s">
        <v>91</v>
      </c>
      <c r="P12" s="93" t="s">
        <v>92</v>
      </c>
    </row>
    <row r="13" spans="1:16" ht="12.75" customHeight="1" thickBot="1" x14ac:dyDescent="0.25">
      <c r="A13" s="29" t="str">
        <f t="shared" si="0"/>
        <v>IBVS 5592 </v>
      </c>
      <c r="B13" s="17" t="str">
        <f t="shared" si="1"/>
        <v>I</v>
      </c>
      <c r="C13" s="29">
        <f t="shared" si="2"/>
        <v>53118.3969</v>
      </c>
      <c r="D13" s="15" t="str">
        <f t="shared" si="3"/>
        <v>vis</v>
      </c>
      <c r="E13" s="89">
        <f>VLOOKUP(C13,Active!C$21:E$973,3,FALSE)</f>
        <v>3359.9995401866463</v>
      </c>
      <c r="F13" s="17" t="s">
        <v>79</v>
      </c>
      <c r="G13" s="15" t="str">
        <f t="shared" si="4"/>
        <v>53118.3969</v>
      </c>
      <c r="H13" s="29">
        <f t="shared" si="5"/>
        <v>1554</v>
      </c>
      <c r="I13" s="90" t="s">
        <v>93</v>
      </c>
      <c r="J13" s="91" t="s">
        <v>94</v>
      </c>
      <c r="K13" s="90">
        <v>1554</v>
      </c>
      <c r="L13" s="90" t="s">
        <v>95</v>
      </c>
      <c r="M13" s="91" t="s">
        <v>84</v>
      </c>
      <c r="N13" s="91" t="s">
        <v>85</v>
      </c>
      <c r="O13" s="92" t="s">
        <v>91</v>
      </c>
      <c r="P13" s="93" t="s">
        <v>92</v>
      </c>
    </row>
    <row r="14" spans="1:16" ht="12.75" customHeight="1" thickBot="1" x14ac:dyDescent="0.25">
      <c r="A14" s="29" t="str">
        <f t="shared" si="0"/>
        <v>IBVS 5677 </v>
      </c>
      <c r="B14" s="17" t="str">
        <f t="shared" si="1"/>
        <v>I</v>
      </c>
      <c r="C14" s="29">
        <f t="shared" si="2"/>
        <v>53639.551299999999</v>
      </c>
      <c r="D14" s="15" t="str">
        <f t="shared" si="3"/>
        <v>vis</v>
      </c>
      <c r="E14" s="89">
        <f>VLOOKUP(C14,Active!C$21:E$973,3,FALSE)</f>
        <v>4669.9970498563653</v>
      </c>
      <c r="F14" s="17" t="s">
        <v>79</v>
      </c>
      <c r="G14" s="15" t="str">
        <f t="shared" si="4"/>
        <v>53639.5513</v>
      </c>
      <c r="H14" s="29">
        <f t="shared" si="5"/>
        <v>2864</v>
      </c>
      <c r="I14" s="90" t="s">
        <v>96</v>
      </c>
      <c r="J14" s="91" t="s">
        <v>97</v>
      </c>
      <c r="K14" s="90">
        <v>2864</v>
      </c>
      <c r="L14" s="90" t="s">
        <v>98</v>
      </c>
      <c r="M14" s="91" t="s">
        <v>84</v>
      </c>
      <c r="N14" s="91" t="s">
        <v>85</v>
      </c>
      <c r="O14" s="92" t="s">
        <v>99</v>
      </c>
      <c r="P14" s="93" t="s">
        <v>100</v>
      </c>
    </row>
    <row r="15" spans="1:16" ht="12.75" customHeight="1" thickBot="1" x14ac:dyDescent="0.25">
      <c r="A15" s="29" t="str">
        <f t="shared" si="0"/>
        <v>OEJV 0160 </v>
      </c>
      <c r="B15" s="17" t="str">
        <f t="shared" si="1"/>
        <v>I</v>
      </c>
      <c r="C15" s="29">
        <f t="shared" si="2"/>
        <v>55380.43995</v>
      </c>
      <c r="D15" s="15" t="str">
        <f t="shared" si="3"/>
        <v>vis</v>
      </c>
      <c r="E15" s="89">
        <f>VLOOKUP(C15,Active!C$21:E$973,3,FALSE)</f>
        <v>9045.9742959705327</v>
      </c>
      <c r="F15" s="17" t="s">
        <v>79</v>
      </c>
      <c r="G15" s="15" t="str">
        <f t="shared" si="4"/>
        <v>55380.43995</v>
      </c>
      <c r="H15" s="29">
        <f t="shared" si="5"/>
        <v>7240</v>
      </c>
      <c r="I15" s="90" t="s">
        <v>101</v>
      </c>
      <c r="J15" s="91" t="s">
        <v>102</v>
      </c>
      <c r="K15" s="90">
        <v>7240</v>
      </c>
      <c r="L15" s="90" t="s">
        <v>103</v>
      </c>
      <c r="M15" s="91" t="s">
        <v>104</v>
      </c>
      <c r="N15" s="91" t="s">
        <v>72</v>
      </c>
      <c r="O15" s="92" t="s">
        <v>105</v>
      </c>
      <c r="P15" s="93" t="s">
        <v>106</v>
      </c>
    </row>
    <row r="16" spans="1:16" ht="12.75" customHeight="1" thickBot="1" x14ac:dyDescent="0.25">
      <c r="A16" s="29" t="str">
        <f t="shared" si="0"/>
        <v>BAVM 220 </v>
      </c>
      <c r="B16" s="17" t="str">
        <f t="shared" si="1"/>
        <v>I</v>
      </c>
      <c r="C16" s="29">
        <f t="shared" si="2"/>
        <v>55670.453699999998</v>
      </c>
      <c r="D16" s="15" t="str">
        <f t="shared" si="3"/>
        <v>vis</v>
      </c>
      <c r="E16" s="89">
        <f>VLOOKUP(C16,Active!C$21:E$973,3,FALSE)</f>
        <v>9774.9661077444998</v>
      </c>
      <c r="F16" s="17" t="s">
        <v>79</v>
      </c>
      <c r="G16" s="15" t="str">
        <f t="shared" si="4"/>
        <v>55670.4537</v>
      </c>
      <c r="H16" s="29">
        <f t="shared" si="5"/>
        <v>7969</v>
      </c>
      <c r="I16" s="90" t="s">
        <v>107</v>
      </c>
      <c r="J16" s="91" t="s">
        <v>108</v>
      </c>
      <c r="K16" s="90">
        <v>7969</v>
      </c>
      <c r="L16" s="90" t="s">
        <v>98</v>
      </c>
      <c r="M16" s="91" t="s">
        <v>104</v>
      </c>
      <c r="N16" s="91" t="s">
        <v>109</v>
      </c>
      <c r="O16" s="92" t="s">
        <v>110</v>
      </c>
      <c r="P16" s="93" t="s">
        <v>111</v>
      </c>
    </row>
    <row r="17" spans="1:16" ht="12.75" customHeight="1" thickBot="1" x14ac:dyDescent="0.25">
      <c r="A17" s="29" t="str">
        <f t="shared" si="0"/>
        <v>OEJV 0160 </v>
      </c>
      <c r="B17" s="17" t="str">
        <f t="shared" si="1"/>
        <v>I</v>
      </c>
      <c r="C17" s="29">
        <f t="shared" si="2"/>
        <v>55717.39832</v>
      </c>
      <c r="D17" s="15" t="str">
        <f t="shared" si="3"/>
        <v>vis</v>
      </c>
      <c r="E17" s="89">
        <f>VLOOKUP(C17,Active!C$21:E$973,3,FALSE)</f>
        <v>9892.968249321726</v>
      </c>
      <c r="F17" s="17" t="s">
        <v>79</v>
      </c>
      <c r="G17" s="15" t="str">
        <f t="shared" si="4"/>
        <v>55717.39832</v>
      </c>
      <c r="H17" s="29">
        <f t="shared" si="5"/>
        <v>8087</v>
      </c>
      <c r="I17" s="90" t="s">
        <v>112</v>
      </c>
      <c r="J17" s="91" t="s">
        <v>113</v>
      </c>
      <c r="K17" s="90" t="s">
        <v>114</v>
      </c>
      <c r="L17" s="90" t="s">
        <v>115</v>
      </c>
      <c r="M17" s="91" t="s">
        <v>104</v>
      </c>
      <c r="N17" s="91" t="s">
        <v>72</v>
      </c>
      <c r="O17" s="92" t="s">
        <v>105</v>
      </c>
      <c r="P17" s="93" t="s">
        <v>106</v>
      </c>
    </row>
    <row r="18" spans="1:16" ht="12.75" customHeight="1" thickBot="1" x14ac:dyDescent="0.25">
      <c r="A18" s="29" t="str">
        <f t="shared" si="0"/>
        <v>OEJV 0160 </v>
      </c>
      <c r="B18" s="17" t="str">
        <f t="shared" si="1"/>
        <v>II</v>
      </c>
      <c r="C18" s="29">
        <f t="shared" si="2"/>
        <v>56119.400739999997</v>
      </c>
      <c r="D18" s="15" t="str">
        <f t="shared" si="3"/>
        <v>vis</v>
      </c>
      <c r="E18" s="89">
        <f>VLOOKUP(C18,Active!C$21:E$973,3,FALSE)</f>
        <v>10903.459898401532</v>
      </c>
      <c r="F18" s="17" t="s">
        <v>79</v>
      </c>
      <c r="G18" s="15" t="str">
        <f t="shared" si="4"/>
        <v>56119.40074</v>
      </c>
      <c r="H18" s="29">
        <f t="shared" si="5"/>
        <v>9097.5</v>
      </c>
      <c r="I18" s="90" t="s">
        <v>116</v>
      </c>
      <c r="J18" s="91" t="s">
        <v>117</v>
      </c>
      <c r="K18" s="90" t="s">
        <v>118</v>
      </c>
      <c r="L18" s="90" t="s">
        <v>119</v>
      </c>
      <c r="M18" s="91" t="s">
        <v>104</v>
      </c>
      <c r="N18" s="91" t="s">
        <v>120</v>
      </c>
      <c r="O18" s="92" t="s">
        <v>121</v>
      </c>
      <c r="P18" s="93" t="s">
        <v>106</v>
      </c>
    </row>
    <row r="19" spans="1:16" ht="12.75" customHeight="1" thickBot="1" x14ac:dyDescent="0.25">
      <c r="A19" s="29" t="str">
        <f t="shared" si="0"/>
        <v>BAVM 239 </v>
      </c>
      <c r="B19" s="17" t="str">
        <f t="shared" si="1"/>
        <v>I</v>
      </c>
      <c r="C19" s="29">
        <f t="shared" si="2"/>
        <v>56746.573100000001</v>
      </c>
      <c r="D19" s="15" t="str">
        <f t="shared" si="3"/>
        <v>vis</v>
      </c>
      <c r="E19" s="89">
        <f>VLOOKUP(C19,Active!C$21:E$973,3,FALSE)</f>
        <v>12479.94899593901</v>
      </c>
      <c r="F19" s="17" t="s">
        <v>79</v>
      </c>
      <c r="G19" s="15" t="str">
        <f t="shared" si="4"/>
        <v>56746.5731</v>
      </c>
      <c r="H19" s="29">
        <f t="shared" si="5"/>
        <v>10674</v>
      </c>
      <c r="I19" s="90" t="s">
        <v>122</v>
      </c>
      <c r="J19" s="91" t="s">
        <v>123</v>
      </c>
      <c r="K19" s="90" t="s">
        <v>124</v>
      </c>
      <c r="L19" s="90" t="s">
        <v>125</v>
      </c>
      <c r="M19" s="91" t="s">
        <v>104</v>
      </c>
      <c r="N19" s="91" t="s">
        <v>126</v>
      </c>
      <c r="O19" s="92" t="s">
        <v>127</v>
      </c>
      <c r="P19" s="93" t="s">
        <v>128</v>
      </c>
    </row>
    <row r="20" spans="1:16" x14ac:dyDescent="0.2">
      <c r="B20" s="17"/>
      <c r="E20" s="89"/>
      <c r="F20" s="17"/>
    </row>
    <row r="21" spans="1:16" x14ac:dyDescent="0.2">
      <c r="B21" s="17"/>
      <c r="E21" s="89"/>
      <c r="F21" s="17"/>
    </row>
    <row r="22" spans="1:16" x14ac:dyDescent="0.2">
      <c r="B22" s="17"/>
      <c r="E22" s="89"/>
      <c r="F22" s="17"/>
    </row>
    <row r="23" spans="1:16" x14ac:dyDescent="0.2">
      <c r="B23" s="17"/>
      <c r="E23" s="89"/>
      <c r="F23" s="17"/>
    </row>
    <row r="24" spans="1:16" x14ac:dyDescent="0.2">
      <c r="B24" s="17"/>
      <c r="E24" s="89"/>
      <c r="F24" s="17"/>
    </row>
    <row r="25" spans="1:16" x14ac:dyDescent="0.2">
      <c r="B25" s="17"/>
      <c r="E25" s="89"/>
      <c r="F25" s="17"/>
    </row>
    <row r="26" spans="1:16" x14ac:dyDescent="0.2">
      <c r="B26" s="17"/>
      <c r="E26" s="89"/>
      <c r="F26" s="17"/>
    </row>
    <row r="27" spans="1:16" x14ac:dyDescent="0.2">
      <c r="B27" s="17"/>
      <c r="E27" s="89"/>
      <c r="F27" s="17"/>
    </row>
    <row r="28" spans="1:16" x14ac:dyDescent="0.2">
      <c r="B28" s="17"/>
      <c r="E28" s="89"/>
      <c r="F28" s="17"/>
    </row>
    <row r="29" spans="1:16" x14ac:dyDescent="0.2">
      <c r="B29" s="17"/>
      <c r="E29" s="89"/>
      <c r="F29" s="17"/>
    </row>
    <row r="30" spans="1:16" x14ac:dyDescent="0.2">
      <c r="B30" s="17"/>
      <c r="E30" s="89"/>
      <c r="F30" s="17"/>
    </row>
    <row r="31" spans="1:16" x14ac:dyDescent="0.2">
      <c r="B31" s="17"/>
      <c r="E31" s="89"/>
      <c r="F31" s="17"/>
    </row>
    <row r="32" spans="1:16" x14ac:dyDescent="0.2">
      <c r="B32" s="17"/>
      <c r="E32" s="89"/>
      <c r="F32" s="17"/>
    </row>
    <row r="33" spans="2:6" x14ac:dyDescent="0.2">
      <c r="B33" s="17"/>
      <c r="E33" s="89"/>
      <c r="F33" s="17"/>
    </row>
    <row r="34" spans="2:6" x14ac:dyDescent="0.2">
      <c r="B34" s="17"/>
      <c r="E34" s="89"/>
      <c r="F34" s="17"/>
    </row>
    <row r="35" spans="2:6" x14ac:dyDescent="0.2">
      <c r="B35" s="17"/>
      <c r="E35" s="89"/>
      <c r="F35" s="17"/>
    </row>
    <row r="36" spans="2:6" x14ac:dyDescent="0.2">
      <c r="B36" s="17"/>
      <c r="E36" s="89"/>
      <c r="F36" s="17"/>
    </row>
    <row r="37" spans="2:6" x14ac:dyDescent="0.2">
      <c r="B37" s="17"/>
      <c r="E37" s="89"/>
      <c r="F37" s="17"/>
    </row>
    <row r="38" spans="2:6" x14ac:dyDescent="0.2">
      <c r="B38" s="17"/>
      <c r="E38" s="89"/>
      <c r="F38" s="17"/>
    </row>
    <row r="39" spans="2:6" x14ac:dyDescent="0.2">
      <c r="B39" s="17"/>
      <c r="E39" s="89"/>
      <c r="F39" s="17"/>
    </row>
    <row r="40" spans="2:6" x14ac:dyDescent="0.2">
      <c r="B40" s="17"/>
      <c r="E40" s="89"/>
      <c r="F40" s="17"/>
    </row>
    <row r="41" spans="2:6" x14ac:dyDescent="0.2">
      <c r="B41" s="17"/>
      <c r="E41" s="89"/>
      <c r="F41" s="17"/>
    </row>
    <row r="42" spans="2:6" x14ac:dyDescent="0.2">
      <c r="B42" s="17"/>
      <c r="E42" s="89"/>
      <c r="F42" s="17"/>
    </row>
    <row r="43" spans="2:6" x14ac:dyDescent="0.2">
      <c r="B43" s="17"/>
      <c r="E43" s="89"/>
      <c r="F43" s="17"/>
    </row>
    <row r="44" spans="2:6" x14ac:dyDescent="0.2">
      <c r="B44" s="17"/>
      <c r="E44" s="89"/>
      <c r="F44" s="17"/>
    </row>
    <row r="45" spans="2:6" x14ac:dyDescent="0.2">
      <c r="B45" s="17"/>
      <c r="E45" s="89"/>
      <c r="F45" s="17"/>
    </row>
    <row r="46" spans="2:6" x14ac:dyDescent="0.2">
      <c r="B46" s="17"/>
      <c r="E46" s="89"/>
      <c r="F46" s="17"/>
    </row>
    <row r="47" spans="2:6" x14ac:dyDescent="0.2">
      <c r="B47" s="17"/>
      <c r="E47" s="89"/>
      <c r="F47" s="17"/>
    </row>
    <row r="48" spans="2:6" x14ac:dyDescent="0.2">
      <c r="B48" s="17"/>
      <c r="E48" s="89"/>
      <c r="F48" s="17"/>
    </row>
    <row r="49" spans="2:6" x14ac:dyDescent="0.2">
      <c r="B49" s="17"/>
      <c r="E49" s="89"/>
      <c r="F49" s="17"/>
    </row>
    <row r="50" spans="2:6" x14ac:dyDescent="0.2">
      <c r="B50" s="17"/>
      <c r="E50" s="89"/>
      <c r="F50" s="17"/>
    </row>
    <row r="51" spans="2:6" x14ac:dyDescent="0.2">
      <c r="B51" s="17"/>
      <c r="E51" s="89"/>
      <c r="F51" s="17"/>
    </row>
    <row r="52" spans="2:6" x14ac:dyDescent="0.2">
      <c r="B52" s="17"/>
      <c r="E52" s="89"/>
      <c r="F52" s="17"/>
    </row>
    <row r="53" spans="2:6" x14ac:dyDescent="0.2">
      <c r="B53" s="17"/>
      <c r="E53" s="89"/>
      <c r="F53" s="17"/>
    </row>
    <row r="54" spans="2:6" x14ac:dyDescent="0.2">
      <c r="B54" s="17"/>
      <c r="E54" s="89"/>
      <c r="F54" s="17"/>
    </row>
    <row r="55" spans="2:6" x14ac:dyDescent="0.2">
      <c r="B55" s="17"/>
      <c r="E55" s="89"/>
      <c r="F55" s="17"/>
    </row>
    <row r="56" spans="2:6" x14ac:dyDescent="0.2">
      <c r="B56" s="17"/>
      <c r="E56" s="89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</sheetData>
  <phoneticPr fontId="19" type="noConversion"/>
  <hyperlinks>
    <hyperlink ref="P11" r:id="rId1" display="http://www.konkoly.hu/cgi-bin/IBVS?5543" xr:uid="{00000000-0004-0000-0200-000000000000}"/>
    <hyperlink ref="P12" r:id="rId2" display="http://www.konkoly.hu/cgi-bin/IBVS?5592" xr:uid="{00000000-0004-0000-0200-000001000000}"/>
    <hyperlink ref="P13" r:id="rId3" display="http://www.konkoly.hu/cgi-bin/IBVS?5592" xr:uid="{00000000-0004-0000-0200-000002000000}"/>
    <hyperlink ref="P14" r:id="rId4" display="http://www.konkoly.hu/cgi-bin/IBVS?5677" xr:uid="{00000000-0004-0000-0200-000003000000}"/>
    <hyperlink ref="P15" r:id="rId5" display="http://var.astro.cz/oejv/issues/oejv0160.pdf" xr:uid="{00000000-0004-0000-0200-000004000000}"/>
    <hyperlink ref="P16" r:id="rId6" display="http://www.bav-astro.de/sfs/BAVM_link.php?BAVMnr=220" xr:uid="{00000000-0004-0000-0200-000005000000}"/>
    <hyperlink ref="P17" r:id="rId7" display="http://var.astro.cz/oejv/issues/oejv0160.pdf" xr:uid="{00000000-0004-0000-0200-000006000000}"/>
    <hyperlink ref="P18" r:id="rId8" display="http://var.astro.cz/oejv/issues/oejv0160.pdf" xr:uid="{00000000-0004-0000-0200-000007000000}"/>
    <hyperlink ref="P19" r:id="rId9" display="http://www.bav-astro.de/sfs/BAVM_link.php?BAVMnr=239" xr:uid="{00000000-0004-0000-02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2004-02-04T20:59:40Z</dcterms:created>
  <dcterms:modified xsi:type="dcterms:W3CDTF">2024-02-14T05:20:39Z</dcterms:modified>
</cp:coreProperties>
</file>