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46FE530-391B-460B-9D9B-3056FB9F3A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U22" i="1" s="1"/>
  <c r="Q22" i="1"/>
  <c r="E38" i="1"/>
  <c r="F38" i="1" s="1"/>
  <c r="G38" i="1" s="1"/>
  <c r="K38" i="1" s="1"/>
  <c r="Q38" i="1"/>
  <c r="E40" i="1"/>
  <c r="F40" i="1" s="1"/>
  <c r="G40" i="1" s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F14" i="1"/>
  <c r="E37" i="1"/>
  <c r="F37" i="1" s="1"/>
  <c r="G37" i="1" s="1"/>
  <c r="K37" i="1" s="1"/>
  <c r="D9" i="1"/>
  <c r="C9" i="1"/>
  <c r="Q37" i="1"/>
  <c r="E39" i="1"/>
  <c r="F39" i="1" s="1"/>
  <c r="G39" i="1" s="1"/>
  <c r="K39" i="1" s="1"/>
  <c r="E24" i="1"/>
  <c r="F24" i="1" s="1"/>
  <c r="G24" i="1" s="1"/>
  <c r="K24" i="1" s="1"/>
  <c r="E25" i="1"/>
  <c r="F25" i="1" s="1"/>
  <c r="G25" i="1" s="1"/>
  <c r="K25" i="1" s="1"/>
  <c r="E26" i="1"/>
  <c r="F26" i="1" s="1"/>
  <c r="G26" i="1" s="1"/>
  <c r="K26" i="1" s="1"/>
  <c r="E27" i="1"/>
  <c r="F27" i="1" s="1"/>
  <c r="G27" i="1" s="1"/>
  <c r="K27" i="1" s="1"/>
  <c r="E28" i="1"/>
  <c r="F28" i="1" s="1"/>
  <c r="G28" i="1" s="1"/>
  <c r="K28" i="1" s="1"/>
  <c r="E29" i="1"/>
  <c r="F29" i="1" s="1"/>
  <c r="G29" i="1" s="1"/>
  <c r="K29" i="1" s="1"/>
  <c r="E30" i="1"/>
  <c r="F30" i="1" s="1"/>
  <c r="G30" i="1" s="1"/>
  <c r="K30" i="1" s="1"/>
  <c r="E31" i="1"/>
  <c r="F31" i="1" s="1"/>
  <c r="G31" i="1" s="1"/>
  <c r="K31" i="1" s="1"/>
  <c r="E32" i="1"/>
  <c r="F32" i="1" s="1"/>
  <c r="G32" i="1" s="1"/>
  <c r="K32" i="1" s="1"/>
  <c r="E33" i="1"/>
  <c r="F33" i="1" s="1"/>
  <c r="G33" i="1" s="1"/>
  <c r="J33" i="1" s="1"/>
  <c r="E34" i="1"/>
  <c r="F34" i="1" s="1"/>
  <c r="G34" i="1" s="1"/>
  <c r="I34" i="1" s="1"/>
  <c r="E35" i="1"/>
  <c r="F35" i="1" s="1"/>
  <c r="G35" i="1" s="1"/>
  <c r="J35" i="1" s="1"/>
  <c r="E36" i="1"/>
  <c r="F36" i="1" s="1"/>
  <c r="G36" i="1" s="1"/>
  <c r="K36" i="1" s="1"/>
  <c r="Q39" i="1"/>
  <c r="Q34" i="1"/>
  <c r="G13" i="2"/>
  <c r="C13" i="2"/>
  <c r="G12" i="2"/>
  <c r="C12" i="2"/>
  <c r="G23" i="2"/>
  <c r="C23" i="2"/>
  <c r="E23" i="2"/>
  <c r="G11" i="2"/>
  <c r="C11" i="2"/>
  <c r="E11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H13" i="2"/>
  <c r="B13" i="2"/>
  <c r="D13" i="2"/>
  <c r="A13" i="2"/>
  <c r="H12" i="2"/>
  <c r="D12" i="2"/>
  <c r="B12" i="2"/>
  <c r="A12" i="2"/>
  <c r="H23" i="2"/>
  <c r="B23" i="2"/>
  <c r="D23" i="2"/>
  <c r="A23" i="2"/>
  <c r="H11" i="2"/>
  <c r="D11" i="2"/>
  <c r="B11" i="2"/>
  <c r="A11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Q35" i="1"/>
  <c r="Q33" i="1"/>
  <c r="Q36" i="1"/>
  <c r="Q27" i="1"/>
  <c r="Q28" i="1"/>
  <c r="Q29" i="1"/>
  <c r="Q30" i="1"/>
  <c r="Q31" i="1"/>
  <c r="Q32" i="1"/>
  <c r="E21" i="1"/>
  <c r="F21" i="1" s="1"/>
  <c r="G21" i="1" s="1"/>
  <c r="I21" i="1" s="1"/>
  <c r="E23" i="1"/>
  <c r="F23" i="1" s="1"/>
  <c r="G23" i="1" s="1"/>
  <c r="K23" i="1" s="1"/>
  <c r="C17" i="1"/>
  <c r="Q21" i="1"/>
  <c r="Q23" i="1"/>
  <c r="Q26" i="1"/>
  <c r="Q25" i="1"/>
  <c r="Q24" i="1"/>
  <c r="C12" i="1"/>
  <c r="C11" i="1"/>
  <c r="O22" i="1" l="1"/>
  <c r="O41" i="1"/>
  <c r="O45" i="1"/>
  <c r="O40" i="1"/>
  <c r="O44" i="1"/>
  <c r="O38" i="1"/>
  <c r="O43" i="1"/>
  <c r="O42" i="1"/>
  <c r="O46" i="1"/>
  <c r="E13" i="2"/>
  <c r="E12" i="2"/>
  <c r="F15" i="1"/>
  <c r="O31" i="1"/>
  <c r="O28" i="1"/>
  <c r="O32" i="1"/>
  <c r="O21" i="1"/>
  <c r="C15" i="1"/>
  <c r="O39" i="1"/>
  <c r="O29" i="1"/>
  <c r="O33" i="1"/>
  <c r="O34" i="1"/>
  <c r="O23" i="1"/>
  <c r="O35" i="1"/>
  <c r="O37" i="1"/>
  <c r="O24" i="1"/>
  <c r="O25" i="1"/>
  <c r="O27" i="1"/>
  <c r="O30" i="1"/>
  <c r="O36" i="1"/>
  <c r="O26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<sst xmlns="http://schemas.openxmlformats.org/spreadsheetml/2006/main" count="220" uniqueCount="118">
  <si>
    <t>IBVS 6196</t>
  </si>
  <si>
    <t>OEJV 0094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</si>
  <si>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</si>
  <si>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</si>
  <si>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</si>
  <si>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</si>
  <si>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</si>
  <si>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</si>
  <si>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</si>
  <si>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</si>
  <si>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</si>
  <si>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</si>
  <si>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</si>
  <si>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</si>
  <si>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</si>
  <si>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</si>
  <si>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</si>
  <si>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</si>
  <si>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</si>
  <si>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</si>
  <si>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</si>
  <si>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</si>
  <si>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</si>
  <si>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</si>
  <si>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</si>
  <si>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</si>
  <si>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</si>
  <si>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</si>
  <si>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</si>
  <si>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</si>
  <si>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</si>
  <si>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</si>
  <si>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</si>
  <si>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</si>
  <si>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</si>
  <si>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V1066 Her / GSC 3514-0790</t>
  </si>
  <si>
    <t>II</t>
  </si>
  <si>
    <t>not avail.</t>
  </si>
  <si>
    <t>EB</t>
  </si>
  <si>
    <t>OEJV 0107</t>
  </si>
  <si>
    <t>IBVS 5060</t>
  </si>
  <si>
    <t>I</t>
  </si>
  <si>
    <t>Add cycle</t>
  </si>
  <si>
    <t>Old Cycle</t>
  </si>
  <si>
    <t>OEJV 0137</t>
  </si>
  <si>
    <t>IBVS 6010</t>
  </si>
  <si>
    <t>IBVE 6050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</si>
  <si>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</si>
  <si>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</si>
  <si>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</si>
  <si>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</si>
  <si>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</si>
  <si>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</si>
  <si>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</si>
  <si>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</si>
  <si>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</si>
  <si>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</si>
  <si>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</si>
  <si>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2454584.4514 </t>
  </si>
  <si>
    <t> 27.04.2008 22:50 </t>
  </si>
  <si>
    <t> -0.0027 </t>
  </si>
  <si>
    <t>C </t>
  </si>
  <si>
    <t>R</t>
  </si>
  <si>
    <t> R.Drevený </t>
  </si>
  <si>
    <t>OEJV 0094 </t>
  </si>
  <si>
    <t>2454584.4519 </t>
  </si>
  <si>
    <t> -0.0022 </t>
  </si>
  <si>
    <t>2454950.5866 </t>
  </si>
  <si>
    <t> 29.04.2009 02:04 </t>
  </si>
  <si>
    <t> -0.0005 </t>
  </si>
  <si>
    <t> H.Kucáková </t>
  </si>
  <si>
    <t>OEJV 0107 </t>
  </si>
  <si>
    <t>2454959.4885 </t>
  </si>
  <si>
    <t> 07.05.2009 23:43 </t>
  </si>
  <si>
    <t> -0.0023 </t>
  </si>
  <si>
    <t>OEJV 0137 </t>
  </si>
  <si>
    <t>2454959.4892 </t>
  </si>
  <si>
    <t> 07.05.2009 23:44 </t>
  </si>
  <si>
    <t> -0.0016 </t>
  </si>
  <si>
    <t>2454969.4758 </t>
  </si>
  <si>
    <t> 17.05.2009 23:25 </t>
  </si>
  <si>
    <t> 0.0020 </t>
  </si>
  <si>
    <t>B</t>
  </si>
  <si>
    <t>2455446.4995 </t>
  </si>
  <si>
    <t> 06.09.2010 23:59 </t>
  </si>
  <si>
    <t> 0.0006 </t>
  </si>
  <si>
    <t>2455446.5008 </t>
  </si>
  <si>
    <t> 07.09.2010 00:01 </t>
  </si>
  <si>
    <t> 0.0019 </t>
  </si>
  <si>
    <t>2455461.3372 </t>
  </si>
  <si>
    <t> 21.09.2010 20:05 </t>
  </si>
  <si>
    <t> -0.0013 </t>
  </si>
  <si>
    <t>-I</t>
  </si>
  <si>
    <t> K.&amp; M.Rätz </t>
  </si>
  <si>
    <t>BAVM 220 </t>
  </si>
  <si>
    <t>2455711.4536 </t>
  </si>
  <si>
    <t> 29.05.2011 22:53 </t>
  </si>
  <si>
    <t>-U;-I</t>
  </si>
  <si>
    <t>BAVM 225 </t>
  </si>
  <si>
    <t>2455741.4004 </t>
  </si>
  <si>
    <t> 28.06.2011 21:36 </t>
  </si>
  <si>
    <t>12012</t>
  </si>
  <si>
    <t> -0.0015 </t>
  </si>
  <si>
    <t> F.Agerer </t>
  </si>
  <si>
    <t>2455980.9925 </t>
  </si>
  <si>
    <t> 23.02.2012 11:49 </t>
  </si>
  <si>
    <t> -0.0012 </t>
  </si>
  <si>
    <t> R.Nelson </t>
  </si>
  <si>
    <t>IBVS 6050 </t>
  </si>
  <si>
    <t>RHN 2017</t>
  </si>
  <si>
    <t xml:space="preserve">Mag </t>
  </si>
  <si>
    <t>Next ToM-P</t>
  </si>
  <si>
    <t>Next ToM-S</t>
  </si>
  <si>
    <t>11.80-12.30</t>
  </si>
  <si>
    <t>VSX</t>
  </si>
  <si>
    <t>BAV 91 Feb 2024</t>
  </si>
  <si>
    <t>VSX??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</si>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</sst>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4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7030A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7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38" fillId="0" borderId="20" xfId="0" applyFont="1" applyBorder="1" applyAlignment="1">
      <alignment horizontal="right" vertical="center"/>
    </xf>
    <xf numFmtId="0" fontId="38" fillId="0" borderId="23" xfId="0" applyFont="1" applyBorder="1" applyAlignment="1">
      <alignment horizontal="right" vertical="center"/>
    </xf>
    <xf numFmtId="0" fontId="6" fillId="25" borderId="18" xfId="0" applyFont="1" applyFill="1" applyBorder="1" applyAlignment="1">
      <alignment horizontal="right" vertical="center"/>
    </xf>
    <xf numFmtId="0" fontId="6" fillId="25" borderId="19" xfId="0" applyFont="1" applyFill="1" applyBorder="1" applyAlignment="1">
      <alignment horizontal="center" vertical="center"/>
    </xf>
    <xf numFmtId="0" fontId="39" fillId="0" borderId="21" xfId="0" applyFont="1" applyBorder="1" applyAlignment="1">
      <alignment horizontal="right" vertical="center"/>
    </xf>
    <xf numFmtId="0" fontId="40" fillId="0" borderId="21" xfId="0" applyFont="1" applyBorder="1" applyAlignment="1">
      <alignment horizontal="right" vertical="center"/>
    </xf>
    <xf numFmtId="22" fontId="40" fillId="0" borderId="21" xfId="0" applyNumberFormat="1" applyFont="1" applyBorder="1" applyAlignment="1">
      <alignment horizontal="right" vertical="center"/>
    </xf>
    <xf numFmtId="22" fontId="40" fillId="0" borderId="22" xfId="0" applyNumberFormat="1" applyFont="1" applyBorder="1" applyAlignment="1">
      <alignment horizontal="right" vertical="center"/>
    </xf>
    <xf numFmtId="0" fontId="6" fillId="0" borderId="0" xfId="0" applyFont="1" applyAlignment="1"/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Fill="1" applyAlignment="1"/>
    <xf numFmtId="0" fontId="11" fillId="0" borderId="0" xfId="0" applyFont="1" applyFill="1">
      <alignment vertical="top"/>
    </xf>
    <xf numFmtId="22" fontId="9" fillId="0" borderId="0" xfId="0" applyNumberFormat="1" applyFont="1" applyFill="1">
      <alignment vertical="top"/>
    </xf>
    <xf numFmtId="0" fontId="0" fillId="0" borderId="8" xfId="0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5" fillId="0" borderId="0" xfId="0" applyFont="1" applyFill="1">
      <alignment vertical="top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14" fontId="0" fillId="0" borderId="0" xfId="0" applyNumberFormat="1" applyFill="1" applyAlignment="1"/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/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5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20" fillId="0" borderId="0" xfId="0" applyFont="1" applyFill="1" applyAlignment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0" fontId="16" fillId="0" borderId="0" xfId="0" applyFont="1" applyFill="1">
      <alignment vertical="top"/>
    </xf>
    <xf numFmtId="0" fontId="36" fillId="0" borderId="0" xfId="42" applyFont="1" applyFill="1" applyAlignment="1">
      <alignment wrapText="1"/>
    </xf>
    <xf numFmtId="0" fontId="36" fillId="0" borderId="0" xfId="42" applyFont="1" applyFill="1" applyAlignment="1">
      <alignment horizontal="center" wrapText="1"/>
    </xf>
    <xf numFmtId="0" fontId="36" fillId="0" borderId="0" xfId="42" applyFont="1" applyFill="1" applyAlignment="1">
      <alignment horizontal="left" wrapText="1"/>
    </xf>
    <xf numFmtId="0" fontId="36" fillId="0" borderId="0" xfId="42" applyNumberFormat="1" applyFont="1" applyFill="1" applyAlignment="1">
      <alignment horizontal="left" wrapText="1"/>
    </xf>
    <xf numFmtId="0" fontId="42" fillId="0" borderId="0" xfId="0" applyFont="1" applyFill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V1066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0952380952381"/>
          <c:y val="0.14035127795846455"/>
          <c:w val="0.8310776942355889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Active!$D$21:$D$229</c:f>
                <c:numCache>
                  <c:formatCode>General</c:formatCode>
                  <c:ptCount val="20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plus>
            <c:minus>
              <c:numRef>
                <c:f>Active!$D$21:$D$229</c:f>
                <c:numCache>
                  <c:formatCode>General</c:formatCode>
                  <c:ptCount val="20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-6190.5</c:v>
                </c:pt>
                <c:pt idx="1">
                  <c:v>-6131</c:v>
                </c:pt>
                <c:pt idx="2">
                  <c:v>-6063</c:v>
                </c:pt>
                <c:pt idx="3">
                  <c:v>0</c:v>
                </c:pt>
                <c:pt idx="4">
                  <c:v>0</c:v>
                </c:pt>
                <c:pt idx="5">
                  <c:v>678.5</c:v>
                </c:pt>
                <c:pt idx="6">
                  <c:v>695</c:v>
                </c:pt>
                <c:pt idx="7">
                  <c:v>695</c:v>
                </c:pt>
                <c:pt idx="8">
                  <c:v>713.5</c:v>
                </c:pt>
                <c:pt idx="9">
                  <c:v>713.5</c:v>
                </c:pt>
                <c:pt idx="10">
                  <c:v>1597.5</c:v>
                </c:pt>
                <c:pt idx="11">
                  <c:v>1597.5</c:v>
                </c:pt>
                <c:pt idx="12">
                  <c:v>1625</c:v>
                </c:pt>
                <c:pt idx="13">
                  <c:v>2088.5</c:v>
                </c:pt>
                <c:pt idx="14">
                  <c:v>2144</c:v>
                </c:pt>
                <c:pt idx="15">
                  <c:v>2588</c:v>
                </c:pt>
                <c:pt idx="16">
                  <c:v>5437</c:v>
                </c:pt>
                <c:pt idx="17">
                  <c:v>6060</c:v>
                </c:pt>
                <c:pt idx="18">
                  <c:v>6138.5</c:v>
                </c:pt>
                <c:pt idx="19">
                  <c:v>6723.5</c:v>
                </c:pt>
                <c:pt idx="20">
                  <c:v>6892</c:v>
                </c:pt>
                <c:pt idx="21">
                  <c:v>7524</c:v>
                </c:pt>
                <c:pt idx="22">
                  <c:v>7548</c:v>
                </c:pt>
                <c:pt idx="23">
                  <c:v>8878.5</c:v>
                </c:pt>
                <c:pt idx="24">
                  <c:v>8921</c:v>
                </c:pt>
                <c:pt idx="25">
                  <c:v>9518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0C-4AB0-9619-29A2909D92CE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-6190.5</c:v>
                </c:pt>
                <c:pt idx="1">
                  <c:v>-6131</c:v>
                </c:pt>
                <c:pt idx="2">
                  <c:v>-6063</c:v>
                </c:pt>
                <c:pt idx="3">
                  <c:v>0</c:v>
                </c:pt>
                <c:pt idx="4">
                  <c:v>0</c:v>
                </c:pt>
                <c:pt idx="5">
                  <c:v>678.5</c:v>
                </c:pt>
                <c:pt idx="6">
                  <c:v>695</c:v>
                </c:pt>
                <c:pt idx="7">
                  <c:v>695</c:v>
                </c:pt>
                <c:pt idx="8">
                  <c:v>713.5</c:v>
                </c:pt>
                <c:pt idx="9">
                  <c:v>713.5</c:v>
                </c:pt>
                <c:pt idx="10">
                  <c:v>1597.5</c:v>
                </c:pt>
                <c:pt idx="11">
                  <c:v>1597.5</c:v>
                </c:pt>
                <c:pt idx="12">
                  <c:v>1625</c:v>
                </c:pt>
                <c:pt idx="13">
                  <c:v>2088.5</c:v>
                </c:pt>
                <c:pt idx="14">
                  <c:v>2144</c:v>
                </c:pt>
                <c:pt idx="15">
                  <c:v>2588</c:v>
                </c:pt>
                <c:pt idx="16">
                  <c:v>5437</c:v>
                </c:pt>
                <c:pt idx="17">
                  <c:v>6060</c:v>
                </c:pt>
                <c:pt idx="18">
                  <c:v>6138.5</c:v>
                </c:pt>
                <c:pt idx="19">
                  <c:v>6723.5</c:v>
                </c:pt>
                <c:pt idx="20">
                  <c:v>6892</c:v>
                </c:pt>
                <c:pt idx="21">
                  <c:v>7524</c:v>
                </c:pt>
                <c:pt idx="22">
                  <c:v>7548</c:v>
                </c:pt>
                <c:pt idx="23">
                  <c:v>8878.5</c:v>
                </c:pt>
                <c:pt idx="24">
                  <c:v>8921</c:v>
                </c:pt>
                <c:pt idx="25">
                  <c:v>9518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5.3763999996590428E-2</c:v>
                </c:pt>
                <c:pt idx="13">
                  <c:v>-1.0847999998077285E-2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0C-4AB0-9619-29A2909D92C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-6190.5</c:v>
                </c:pt>
                <c:pt idx="1">
                  <c:v>-6131</c:v>
                </c:pt>
                <c:pt idx="2">
                  <c:v>-6063</c:v>
                </c:pt>
                <c:pt idx="3">
                  <c:v>0</c:v>
                </c:pt>
                <c:pt idx="4">
                  <c:v>0</c:v>
                </c:pt>
                <c:pt idx="5">
                  <c:v>678.5</c:v>
                </c:pt>
                <c:pt idx="6">
                  <c:v>695</c:v>
                </c:pt>
                <c:pt idx="7">
                  <c:v>695</c:v>
                </c:pt>
                <c:pt idx="8">
                  <c:v>713.5</c:v>
                </c:pt>
                <c:pt idx="9">
                  <c:v>713.5</c:v>
                </c:pt>
                <c:pt idx="10">
                  <c:v>1597.5</c:v>
                </c:pt>
                <c:pt idx="11">
                  <c:v>1597.5</c:v>
                </c:pt>
                <c:pt idx="12">
                  <c:v>1625</c:v>
                </c:pt>
                <c:pt idx="13">
                  <c:v>2088.5</c:v>
                </c:pt>
                <c:pt idx="14">
                  <c:v>2144</c:v>
                </c:pt>
                <c:pt idx="15">
                  <c:v>2588</c:v>
                </c:pt>
                <c:pt idx="16">
                  <c:v>5437</c:v>
                </c:pt>
                <c:pt idx="17">
                  <c:v>6060</c:v>
                </c:pt>
                <c:pt idx="18">
                  <c:v>6138.5</c:v>
                </c:pt>
                <c:pt idx="19">
                  <c:v>6723.5</c:v>
                </c:pt>
                <c:pt idx="20">
                  <c:v>6892</c:v>
                </c:pt>
                <c:pt idx="21">
                  <c:v>7524</c:v>
                </c:pt>
                <c:pt idx="22">
                  <c:v>7548</c:v>
                </c:pt>
                <c:pt idx="23">
                  <c:v>8878.5</c:v>
                </c:pt>
                <c:pt idx="24">
                  <c:v>8921</c:v>
                </c:pt>
                <c:pt idx="25">
                  <c:v>9518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12">
                  <c:v>-9.6699999994598329E-3</c:v>
                </c:pt>
                <c:pt idx="14">
                  <c:v>-1.3402000004134607E-2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0C-4AB0-9619-29A2909D92C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-6190.5</c:v>
                </c:pt>
                <c:pt idx="1">
                  <c:v>-6131</c:v>
                </c:pt>
                <c:pt idx="2">
                  <c:v>-6063</c:v>
                </c:pt>
                <c:pt idx="3">
                  <c:v>0</c:v>
                </c:pt>
                <c:pt idx="4">
                  <c:v>0</c:v>
                </c:pt>
                <c:pt idx="5">
                  <c:v>678.5</c:v>
                </c:pt>
                <c:pt idx="6">
                  <c:v>695</c:v>
                </c:pt>
                <c:pt idx="7">
                  <c:v>695</c:v>
                </c:pt>
                <c:pt idx="8">
                  <c:v>713.5</c:v>
                </c:pt>
                <c:pt idx="9">
                  <c:v>713.5</c:v>
                </c:pt>
                <c:pt idx="10">
                  <c:v>1597.5</c:v>
                </c:pt>
                <c:pt idx="11">
                  <c:v>1597.5</c:v>
                </c:pt>
                <c:pt idx="12">
                  <c:v>1625</c:v>
                </c:pt>
                <c:pt idx="13">
                  <c:v>2088.5</c:v>
                </c:pt>
                <c:pt idx="14">
                  <c:v>2144</c:v>
                </c:pt>
                <c:pt idx="15">
                  <c:v>2588</c:v>
                </c:pt>
                <c:pt idx="16">
                  <c:v>5437</c:v>
                </c:pt>
                <c:pt idx="17">
                  <c:v>6060</c:v>
                </c:pt>
                <c:pt idx="18">
                  <c:v>6138.5</c:v>
                </c:pt>
                <c:pt idx="19">
                  <c:v>6723.5</c:v>
                </c:pt>
                <c:pt idx="20">
                  <c:v>6892</c:v>
                </c:pt>
                <c:pt idx="21">
                  <c:v>7524</c:v>
                </c:pt>
                <c:pt idx="22">
                  <c:v>7548</c:v>
                </c:pt>
                <c:pt idx="23">
                  <c:v>8878.5</c:v>
                </c:pt>
                <c:pt idx="24">
                  <c:v>8921</c:v>
                </c:pt>
                <c:pt idx="25">
                  <c:v>9518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2">
                  <c:v>2.9293999992660247E-2</c:v>
                </c:pt>
                <c:pt idx="3">
                  <c:v>0</c:v>
                </c:pt>
                <c:pt idx="4">
                  <c:v>4.999999946448952E-4</c:v>
                </c:pt>
                <c:pt idx="5">
                  <c:v>-2.3580000051879324E-3</c:v>
                </c:pt>
                <c:pt idx="6">
                  <c:v>-4.380000005767215E-3</c:v>
                </c:pt>
                <c:pt idx="7">
                  <c:v>-3.590000000258442E-3</c:v>
                </c:pt>
                <c:pt idx="8">
                  <c:v>-1.9800000154646114E-4</c:v>
                </c:pt>
                <c:pt idx="9">
                  <c:v>-1.2799999967683107E-4</c:v>
                </c:pt>
                <c:pt idx="10">
                  <c:v>-7.5800000049639493E-3</c:v>
                </c:pt>
                <c:pt idx="11">
                  <c:v>-6.2900000048102811E-3</c:v>
                </c:pt>
                <c:pt idx="15">
                  <c:v>-1.6134000004967675E-2</c:v>
                </c:pt>
                <c:pt idx="16">
                  <c:v>-3.5605999997642357E-2</c:v>
                </c:pt>
                <c:pt idx="17">
                  <c:v>-3.9750000003550667E-2</c:v>
                </c:pt>
                <c:pt idx="18">
                  <c:v>-3.6948000008123927E-2</c:v>
                </c:pt>
                <c:pt idx="19">
                  <c:v>-4.0328000002773479E-2</c:v>
                </c:pt>
                <c:pt idx="20">
                  <c:v>-4.614600000786595E-2</c:v>
                </c:pt>
                <c:pt idx="21">
                  <c:v>-4.9542000007932074E-2</c:v>
                </c:pt>
                <c:pt idx="22">
                  <c:v>-4.8114000004716218E-2</c:v>
                </c:pt>
                <c:pt idx="23">
                  <c:v>-5.8068000005732756E-2</c:v>
                </c:pt>
                <c:pt idx="24">
                  <c:v>-5.9758000003057532E-2</c:v>
                </c:pt>
                <c:pt idx="25">
                  <c:v>-6.4874000003328547E-2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0C-4AB0-9619-29A2909D92C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-6190.5</c:v>
                </c:pt>
                <c:pt idx="1">
                  <c:v>-6131</c:v>
                </c:pt>
                <c:pt idx="2">
                  <c:v>-6063</c:v>
                </c:pt>
                <c:pt idx="3">
                  <c:v>0</c:v>
                </c:pt>
                <c:pt idx="4">
                  <c:v>0</c:v>
                </c:pt>
                <c:pt idx="5">
                  <c:v>678.5</c:v>
                </c:pt>
                <c:pt idx="6">
                  <c:v>695</c:v>
                </c:pt>
                <c:pt idx="7">
                  <c:v>695</c:v>
                </c:pt>
                <c:pt idx="8">
                  <c:v>713.5</c:v>
                </c:pt>
                <c:pt idx="9">
                  <c:v>713.5</c:v>
                </c:pt>
                <c:pt idx="10">
                  <c:v>1597.5</c:v>
                </c:pt>
                <c:pt idx="11">
                  <c:v>1597.5</c:v>
                </c:pt>
                <c:pt idx="12">
                  <c:v>1625</c:v>
                </c:pt>
                <c:pt idx="13">
                  <c:v>2088.5</c:v>
                </c:pt>
                <c:pt idx="14">
                  <c:v>2144</c:v>
                </c:pt>
                <c:pt idx="15">
                  <c:v>2588</c:v>
                </c:pt>
                <c:pt idx="16">
                  <c:v>5437</c:v>
                </c:pt>
                <c:pt idx="17">
                  <c:v>6060</c:v>
                </c:pt>
                <c:pt idx="18">
                  <c:v>6138.5</c:v>
                </c:pt>
                <c:pt idx="19">
                  <c:v>6723.5</c:v>
                </c:pt>
                <c:pt idx="20">
                  <c:v>6892</c:v>
                </c:pt>
                <c:pt idx="21">
                  <c:v>7524</c:v>
                </c:pt>
                <c:pt idx="22">
                  <c:v>7548</c:v>
                </c:pt>
                <c:pt idx="23">
                  <c:v>8878.5</c:v>
                </c:pt>
                <c:pt idx="24">
                  <c:v>8921</c:v>
                </c:pt>
                <c:pt idx="25">
                  <c:v>9518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0C-4AB0-9619-29A2909D92C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-6190.5</c:v>
                </c:pt>
                <c:pt idx="1">
                  <c:v>-6131</c:v>
                </c:pt>
                <c:pt idx="2">
                  <c:v>-6063</c:v>
                </c:pt>
                <c:pt idx="3">
                  <c:v>0</c:v>
                </c:pt>
                <c:pt idx="4">
                  <c:v>0</c:v>
                </c:pt>
                <c:pt idx="5">
                  <c:v>678.5</c:v>
                </c:pt>
                <c:pt idx="6">
                  <c:v>695</c:v>
                </c:pt>
                <c:pt idx="7">
                  <c:v>695</c:v>
                </c:pt>
                <c:pt idx="8">
                  <c:v>713.5</c:v>
                </c:pt>
                <c:pt idx="9">
                  <c:v>713.5</c:v>
                </c:pt>
                <c:pt idx="10">
                  <c:v>1597.5</c:v>
                </c:pt>
                <c:pt idx="11">
                  <c:v>1597.5</c:v>
                </c:pt>
                <c:pt idx="12">
                  <c:v>1625</c:v>
                </c:pt>
                <c:pt idx="13">
                  <c:v>2088.5</c:v>
                </c:pt>
                <c:pt idx="14">
                  <c:v>2144</c:v>
                </c:pt>
                <c:pt idx="15">
                  <c:v>2588</c:v>
                </c:pt>
                <c:pt idx="16">
                  <c:v>5437</c:v>
                </c:pt>
                <c:pt idx="17">
                  <c:v>6060</c:v>
                </c:pt>
                <c:pt idx="18">
                  <c:v>6138.5</c:v>
                </c:pt>
                <c:pt idx="19">
                  <c:v>6723.5</c:v>
                </c:pt>
                <c:pt idx="20">
                  <c:v>6892</c:v>
                </c:pt>
                <c:pt idx="21">
                  <c:v>7524</c:v>
                </c:pt>
                <c:pt idx="22">
                  <c:v>7548</c:v>
                </c:pt>
                <c:pt idx="23">
                  <c:v>8878.5</c:v>
                </c:pt>
                <c:pt idx="24">
                  <c:v>8921</c:v>
                </c:pt>
                <c:pt idx="25">
                  <c:v>9518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0C-4AB0-9619-29A2909D92C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-6190.5</c:v>
                </c:pt>
                <c:pt idx="1">
                  <c:v>-6131</c:v>
                </c:pt>
                <c:pt idx="2">
                  <c:v>-6063</c:v>
                </c:pt>
                <c:pt idx="3">
                  <c:v>0</c:v>
                </c:pt>
                <c:pt idx="4">
                  <c:v>0</c:v>
                </c:pt>
                <c:pt idx="5">
                  <c:v>678.5</c:v>
                </c:pt>
                <c:pt idx="6">
                  <c:v>695</c:v>
                </c:pt>
                <c:pt idx="7">
                  <c:v>695</c:v>
                </c:pt>
                <c:pt idx="8">
                  <c:v>713.5</c:v>
                </c:pt>
                <c:pt idx="9">
                  <c:v>713.5</c:v>
                </c:pt>
                <c:pt idx="10">
                  <c:v>1597.5</c:v>
                </c:pt>
                <c:pt idx="11">
                  <c:v>1597.5</c:v>
                </c:pt>
                <c:pt idx="12">
                  <c:v>1625</c:v>
                </c:pt>
                <c:pt idx="13">
                  <c:v>2088.5</c:v>
                </c:pt>
                <c:pt idx="14">
                  <c:v>2144</c:v>
                </c:pt>
                <c:pt idx="15">
                  <c:v>2588</c:v>
                </c:pt>
                <c:pt idx="16">
                  <c:v>5437</c:v>
                </c:pt>
                <c:pt idx="17">
                  <c:v>6060</c:v>
                </c:pt>
                <c:pt idx="18">
                  <c:v>6138.5</c:v>
                </c:pt>
                <c:pt idx="19">
                  <c:v>6723.5</c:v>
                </c:pt>
                <c:pt idx="20">
                  <c:v>6892</c:v>
                </c:pt>
                <c:pt idx="21">
                  <c:v>7524</c:v>
                </c:pt>
                <c:pt idx="22">
                  <c:v>7548</c:v>
                </c:pt>
                <c:pt idx="23">
                  <c:v>8878.5</c:v>
                </c:pt>
                <c:pt idx="24">
                  <c:v>8921</c:v>
                </c:pt>
                <c:pt idx="25">
                  <c:v>9518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0C-4AB0-9619-29A2909D92C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-6190.5</c:v>
                </c:pt>
                <c:pt idx="1">
                  <c:v>-6131</c:v>
                </c:pt>
                <c:pt idx="2">
                  <c:v>-6063</c:v>
                </c:pt>
                <c:pt idx="3">
                  <c:v>0</c:v>
                </c:pt>
                <c:pt idx="4">
                  <c:v>0</c:v>
                </c:pt>
                <c:pt idx="5">
                  <c:v>678.5</c:v>
                </c:pt>
                <c:pt idx="6">
                  <c:v>695</c:v>
                </c:pt>
                <c:pt idx="7">
                  <c:v>695</c:v>
                </c:pt>
                <c:pt idx="8">
                  <c:v>713.5</c:v>
                </c:pt>
                <c:pt idx="9">
                  <c:v>713.5</c:v>
                </c:pt>
                <c:pt idx="10">
                  <c:v>1597.5</c:v>
                </c:pt>
                <c:pt idx="11">
                  <c:v>1597.5</c:v>
                </c:pt>
                <c:pt idx="12">
                  <c:v>1625</c:v>
                </c:pt>
                <c:pt idx="13">
                  <c:v>2088.5</c:v>
                </c:pt>
                <c:pt idx="14">
                  <c:v>2144</c:v>
                </c:pt>
                <c:pt idx="15">
                  <c:v>2588</c:v>
                </c:pt>
                <c:pt idx="16">
                  <c:v>5437</c:v>
                </c:pt>
                <c:pt idx="17">
                  <c:v>6060</c:v>
                </c:pt>
                <c:pt idx="18">
                  <c:v>6138.5</c:v>
                </c:pt>
                <c:pt idx="19">
                  <c:v>6723.5</c:v>
                </c:pt>
                <c:pt idx="20">
                  <c:v>6892</c:v>
                </c:pt>
                <c:pt idx="21">
                  <c:v>7524</c:v>
                </c:pt>
                <c:pt idx="22">
                  <c:v>7548</c:v>
                </c:pt>
                <c:pt idx="23">
                  <c:v>8878.5</c:v>
                </c:pt>
                <c:pt idx="24">
                  <c:v>8921</c:v>
                </c:pt>
                <c:pt idx="25">
                  <c:v>9518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4.0056757603811208E-2</c:v>
                </c:pt>
                <c:pt idx="1">
                  <c:v>3.9674657684605825E-2</c:v>
                </c:pt>
                <c:pt idx="2">
                  <c:v>3.9237972062656827E-2</c:v>
                </c:pt>
                <c:pt idx="3">
                  <c:v>3.0231138799791113E-4</c:v>
                </c:pt>
                <c:pt idx="4">
                  <c:v>3.0231138799791113E-4</c:v>
                </c:pt>
                <c:pt idx="5">
                  <c:v>-4.054912060419716E-3</c:v>
                </c:pt>
                <c:pt idx="6">
                  <c:v>-4.1608725422161656E-3</c:v>
                </c:pt>
                <c:pt idx="7">
                  <c:v>-4.1608725422161656E-3</c:v>
                </c:pt>
                <c:pt idx="8">
                  <c:v>-4.2796767187758206E-3</c:v>
                </c:pt>
                <c:pt idx="9">
                  <c:v>-4.2796767187758206E-3</c:v>
                </c:pt>
                <c:pt idx="10">
                  <c:v>-9.9565898041128614E-3</c:v>
                </c:pt>
                <c:pt idx="11">
                  <c:v>-9.9565898041128614E-3</c:v>
                </c:pt>
                <c:pt idx="12">
                  <c:v>-1.0133190607106943E-2</c:v>
                </c:pt>
                <c:pt idx="13">
                  <c:v>-1.3109716868479927E-2</c:v>
                </c:pt>
                <c:pt idx="14">
                  <c:v>-1.3466129398158893E-2</c:v>
                </c:pt>
                <c:pt idx="15">
                  <c:v>-1.631742963559062E-2</c:v>
                </c:pt>
                <c:pt idx="16">
                  <c:v>-3.461327282577753E-2</c:v>
                </c:pt>
                <c:pt idx="17">
                  <c:v>-3.8614083744516192E-2</c:v>
                </c:pt>
                <c:pt idx="18">
                  <c:v>-3.9118198763972024E-2</c:v>
                </c:pt>
                <c:pt idx="19">
                  <c:v>-4.2874979482209773E-2</c:v>
                </c:pt>
                <c:pt idx="20">
                  <c:v>-4.395706076600988E-2</c:v>
                </c:pt>
                <c:pt idx="21">
                  <c:v>-4.8015668311182966E-2</c:v>
                </c:pt>
                <c:pt idx="22">
                  <c:v>-4.8169792648341439E-2</c:v>
                </c:pt>
                <c:pt idx="23">
                  <c:v>-5.6714060589564214E-2</c:v>
                </c:pt>
                <c:pt idx="24">
                  <c:v>-5.6986989103282343E-2</c:v>
                </c:pt>
                <c:pt idx="25">
                  <c:v>-6.0820831990099321E-2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0C-4AB0-9619-29A2909D92CE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Active!$F$21:$F$989</c:f>
              <c:numCache>
                <c:formatCode>General</c:formatCode>
                <c:ptCount val="969"/>
                <c:pt idx="0">
                  <c:v>-6190.5</c:v>
                </c:pt>
                <c:pt idx="1">
                  <c:v>-6131</c:v>
                </c:pt>
                <c:pt idx="2">
                  <c:v>-6063</c:v>
                </c:pt>
                <c:pt idx="3">
                  <c:v>0</c:v>
                </c:pt>
                <c:pt idx="4">
                  <c:v>0</c:v>
                </c:pt>
                <c:pt idx="5">
                  <c:v>678.5</c:v>
                </c:pt>
                <c:pt idx="6">
                  <c:v>695</c:v>
                </c:pt>
                <c:pt idx="7">
                  <c:v>695</c:v>
                </c:pt>
                <c:pt idx="8">
                  <c:v>713.5</c:v>
                </c:pt>
                <c:pt idx="9">
                  <c:v>713.5</c:v>
                </c:pt>
                <c:pt idx="10">
                  <c:v>1597.5</c:v>
                </c:pt>
                <c:pt idx="11">
                  <c:v>1597.5</c:v>
                </c:pt>
                <c:pt idx="12">
                  <c:v>1625</c:v>
                </c:pt>
                <c:pt idx="13">
                  <c:v>2088.5</c:v>
                </c:pt>
                <c:pt idx="14">
                  <c:v>2144</c:v>
                </c:pt>
                <c:pt idx="15">
                  <c:v>2588</c:v>
                </c:pt>
                <c:pt idx="16">
                  <c:v>5437</c:v>
                </c:pt>
                <c:pt idx="17">
                  <c:v>6060</c:v>
                </c:pt>
                <c:pt idx="18">
                  <c:v>6138.5</c:v>
                </c:pt>
                <c:pt idx="19">
                  <c:v>6723.5</c:v>
                </c:pt>
                <c:pt idx="20">
                  <c:v>6892</c:v>
                </c:pt>
                <c:pt idx="21">
                  <c:v>7524</c:v>
                </c:pt>
                <c:pt idx="22">
                  <c:v>7548</c:v>
                </c:pt>
                <c:pt idx="23">
                  <c:v>8878.5</c:v>
                </c:pt>
                <c:pt idx="24">
                  <c:v>8921</c:v>
                </c:pt>
                <c:pt idx="25">
                  <c:v>9518</c:v>
                </c:pt>
              </c:numCache>
            </c:numRef>
          </c:xVal>
          <c:yVal>
            <c:numRef>
              <c:f>Active!$P$21:$P$989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46-4B12-8768-0E84903B0A5C}"/>
            </c:ext>
          </c:extLst>
        </c:ser>
        <c:ser>
          <c:idx val="13"/>
          <c:order val="13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-6190.5</c:v>
                </c:pt>
                <c:pt idx="1">
                  <c:v>-6131</c:v>
                </c:pt>
                <c:pt idx="2">
                  <c:v>-6063</c:v>
                </c:pt>
                <c:pt idx="3">
                  <c:v>0</c:v>
                </c:pt>
                <c:pt idx="4">
                  <c:v>0</c:v>
                </c:pt>
                <c:pt idx="5">
                  <c:v>678.5</c:v>
                </c:pt>
                <c:pt idx="6">
                  <c:v>695</c:v>
                </c:pt>
                <c:pt idx="7">
                  <c:v>695</c:v>
                </c:pt>
                <c:pt idx="8">
                  <c:v>713.5</c:v>
                </c:pt>
                <c:pt idx="9">
                  <c:v>713.5</c:v>
                </c:pt>
                <c:pt idx="10">
                  <c:v>1597.5</c:v>
                </c:pt>
                <c:pt idx="11">
                  <c:v>1597.5</c:v>
                </c:pt>
                <c:pt idx="12">
                  <c:v>1625</c:v>
                </c:pt>
                <c:pt idx="13">
                  <c:v>2088.5</c:v>
                </c:pt>
                <c:pt idx="14">
                  <c:v>2144</c:v>
                </c:pt>
                <c:pt idx="15">
                  <c:v>2588</c:v>
                </c:pt>
                <c:pt idx="16">
                  <c:v>5437</c:v>
                </c:pt>
                <c:pt idx="17">
                  <c:v>6060</c:v>
                </c:pt>
                <c:pt idx="18">
                  <c:v>6138.5</c:v>
                </c:pt>
                <c:pt idx="19">
                  <c:v>6723.5</c:v>
                </c:pt>
                <c:pt idx="20">
                  <c:v>6892</c:v>
                </c:pt>
                <c:pt idx="21">
                  <c:v>7524</c:v>
                </c:pt>
                <c:pt idx="22">
                  <c:v>7548</c:v>
                </c:pt>
                <c:pt idx="23">
                  <c:v>8878.5</c:v>
                </c:pt>
                <c:pt idx="24">
                  <c:v>8921</c:v>
                </c:pt>
                <c:pt idx="25">
                  <c:v>9518</c:v>
                </c:pt>
              </c:numCache>
            </c:numRef>
          </c:xVal>
          <c:yVal>
            <c:numRef>
              <c:f>Active!$U$21:$U$989</c:f>
              <c:numCache>
                <c:formatCode>General</c:formatCode>
                <c:ptCount val="969"/>
                <c:pt idx="1">
                  <c:v>-0.13320200000453042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46-4B12-8768-0E84903B0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190392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Active!$F$21:$F$989</c15:sqref>
                        </c15:formulaRef>
                      </c:ext>
                    </c:extLst>
                    <c:numCache>
                      <c:formatCode>General</c:formatCode>
                      <c:ptCount val="969"/>
                      <c:pt idx="0">
                        <c:v>-6190.5</c:v>
                      </c:pt>
                      <c:pt idx="1">
                        <c:v>-6131</c:v>
                      </c:pt>
                      <c:pt idx="2">
                        <c:v>-6063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678.5</c:v>
                      </c:pt>
                      <c:pt idx="6">
                        <c:v>695</c:v>
                      </c:pt>
                      <c:pt idx="7">
                        <c:v>695</c:v>
                      </c:pt>
                      <c:pt idx="8">
                        <c:v>713.5</c:v>
                      </c:pt>
                      <c:pt idx="9">
                        <c:v>713.5</c:v>
                      </c:pt>
                      <c:pt idx="10">
                        <c:v>1597.5</c:v>
                      </c:pt>
                      <c:pt idx="11">
                        <c:v>1597.5</c:v>
                      </c:pt>
                      <c:pt idx="12">
                        <c:v>1625</c:v>
                      </c:pt>
                      <c:pt idx="13">
                        <c:v>2088.5</c:v>
                      </c:pt>
                      <c:pt idx="14">
                        <c:v>2144</c:v>
                      </c:pt>
                      <c:pt idx="15">
                        <c:v>2588</c:v>
                      </c:pt>
                      <c:pt idx="16">
                        <c:v>5437</c:v>
                      </c:pt>
                      <c:pt idx="17">
                        <c:v>6060</c:v>
                      </c:pt>
                      <c:pt idx="18">
                        <c:v>6138.5</c:v>
                      </c:pt>
                      <c:pt idx="19">
                        <c:v>6723.5</c:v>
                      </c:pt>
                      <c:pt idx="20">
                        <c:v>6892</c:v>
                      </c:pt>
                      <c:pt idx="21">
                        <c:v>7524</c:v>
                      </c:pt>
                      <c:pt idx="22">
                        <c:v>7548</c:v>
                      </c:pt>
                      <c:pt idx="23">
                        <c:v>8878.5</c:v>
                      </c:pt>
                      <c:pt idx="24">
                        <c:v>8921</c:v>
                      </c:pt>
                      <c:pt idx="25">
                        <c:v>9518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Active!$Q$21:$Q$989</c15:sqref>
                        </c15:formulaRef>
                      </c:ext>
                    </c:extLst>
                    <c:numCache>
                      <c:formatCode>m/d/yyyy</c:formatCode>
                      <c:ptCount val="969"/>
                      <c:pt idx="0">
                        <c:v>36225.438000000002</c:v>
                      </c:pt>
                      <c:pt idx="1">
                        <c:v>36257.358899999999</c:v>
                      </c:pt>
                      <c:pt idx="2">
                        <c:v>36294.216099999998</c:v>
                      </c:pt>
                      <c:pt idx="3">
                        <c:v>39565.951370000002</c:v>
                      </c:pt>
                      <c:pt idx="4">
                        <c:v>39565.951869999997</c:v>
                      </c:pt>
                      <c:pt idx="5">
                        <c:v>39932.086609999998</c:v>
                      </c:pt>
                      <c:pt idx="6">
                        <c:v>39940.988449999997</c:v>
                      </c:pt>
                      <c:pt idx="7">
                        <c:v>39940.989240000003</c:v>
                      </c:pt>
                      <c:pt idx="8">
                        <c:v>39950.975749999998</c:v>
                      </c:pt>
                      <c:pt idx="9">
                        <c:v>39950.97582</c:v>
                      </c:pt>
                      <c:pt idx="10">
                        <c:v>40427.999519999998</c:v>
                      </c:pt>
                      <c:pt idx="11">
                        <c:v>40428.000809999998</c:v>
                      </c:pt>
                      <c:pt idx="12">
                        <c:v>40442.837200000002</c:v>
                      </c:pt>
                      <c:pt idx="13">
                        <c:v>40692.953600000001</c:v>
                      </c:pt>
                      <c:pt idx="14">
                        <c:v>40722.900399999999</c:v>
                      </c:pt>
                      <c:pt idx="15">
                        <c:v>40962.4925</c:v>
                      </c:pt>
                      <c:pt idx="16">
                        <c:v>42499.873200000002</c:v>
                      </c:pt>
                      <c:pt idx="17">
                        <c:v>42836.0573</c:v>
                      </c:pt>
                      <c:pt idx="18">
                        <c:v>42878.420899999997</c:v>
                      </c:pt>
                      <c:pt idx="19">
                        <c:v>43194.099900000001</c:v>
                      </c:pt>
                      <c:pt idx="20">
                        <c:v>43285.021399999998</c:v>
                      </c:pt>
                      <c:pt idx="21">
                        <c:v>43626.062899999997</c:v>
                      </c:pt>
                      <c:pt idx="22">
                        <c:v>43639.015399999997</c:v>
                      </c:pt>
                      <c:pt idx="23">
                        <c:v>44356.980499999998</c:v>
                      </c:pt>
                      <c:pt idx="24">
                        <c:v>44379.913</c:v>
                      </c:pt>
                      <c:pt idx="25">
                        <c:v>44702.065799999997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5746-4B12-8768-0E84903B0A5C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Active!$F$21:$F$989</c15:sqref>
                        </c15:formulaRef>
                      </c:ext>
                    </c:extLst>
                    <c:numCache>
                      <c:formatCode>General</c:formatCode>
                      <c:ptCount val="969"/>
                      <c:pt idx="0">
                        <c:v>-6190.5</c:v>
                      </c:pt>
                      <c:pt idx="1">
                        <c:v>-6131</c:v>
                      </c:pt>
                      <c:pt idx="2">
                        <c:v>-6063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678.5</c:v>
                      </c:pt>
                      <c:pt idx="6">
                        <c:v>695</c:v>
                      </c:pt>
                      <c:pt idx="7">
                        <c:v>695</c:v>
                      </c:pt>
                      <c:pt idx="8">
                        <c:v>713.5</c:v>
                      </c:pt>
                      <c:pt idx="9">
                        <c:v>713.5</c:v>
                      </c:pt>
                      <c:pt idx="10">
                        <c:v>1597.5</c:v>
                      </c:pt>
                      <c:pt idx="11">
                        <c:v>1597.5</c:v>
                      </c:pt>
                      <c:pt idx="12">
                        <c:v>1625</c:v>
                      </c:pt>
                      <c:pt idx="13">
                        <c:v>2088.5</c:v>
                      </c:pt>
                      <c:pt idx="14">
                        <c:v>2144</c:v>
                      </c:pt>
                      <c:pt idx="15">
                        <c:v>2588</c:v>
                      </c:pt>
                      <c:pt idx="16">
                        <c:v>5437</c:v>
                      </c:pt>
                      <c:pt idx="17">
                        <c:v>6060</c:v>
                      </c:pt>
                      <c:pt idx="18">
                        <c:v>6138.5</c:v>
                      </c:pt>
                      <c:pt idx="19">
                        <c:v>6723.5</c:v>
                      </c:pt>
                      <c:pt idx="20">
                        <c:v>6892</c:v>
                      </c:pt>
                      <c:pt idx="21">
                        <c:v>7524</c:v>
                      </c:pt>
                      <c:pt idx="22">
                        <c:v>7548</c:v>
                      </c:pt>
                      <c:pt idx="23">
                        <c:v>8878.5</c:v>
                      </c:pt>
                      <c:pt idx="24">
                        <c:v>8921</c:v>
                      </c:pt>
                      <c:pt idx="25">
                        <c:v>9518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Active!$R$21:$R$989</c15:sqref>
                        </c15:formulaRef>
                      </c:ext>
                    </c:extLst>
                    <c:numCache>
                      <c:formatCode>General</c:formatCode>
                      <c:ptCount val="96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5746-4B12-8768-0E84903B0A5C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Active!$F$21:$F$989</c15:sqref>
                        </c15:formulaRef>
                      </c:ext>
                    </c:extLst>
                    <c:numCache>
                      <c:formatCode>General</c:formatCode>
                      <c:ptCount val="969"/>
                      <c:pt idx="0">
                        <c:v>-6190.5</c:v>
                      </c:pt>
                      <c:pt idx="1">
                        <c:v>-6131</c:v>
                      </c:pt>
                      <c:pt idx="2">
                        <c:v>-6063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678.5</c:v>
                      </c:pt>
                      <c:pt idx="6">
                        <c:v>695</c:v>
                      </c:pt>
                      <c:pt idx="7">
                        <c:v>695</c:v>
                      </c:pt>
                      <c:pt idx="8">
                        <c:v>713.5</c:v>
                      </c:pt>
                      <c:pt idx="9">
                        <c:v>713.5</c:v>
                      </c:pt>
                      <c:pt idx="10">
                        <c:v>1597.5</c:v>
                      </c:pt>
                      <c:pt idx="11">
                        <c:v>1597.5</c:v>
                      </c:pt>
                      <c:pt idx="12">
                        <c:v>1625</c:v>
                      </c:pt>
                      <c:pt idx="13">
                        <c:v>2088.5</c:v>
                      </c:pt>
                      <c:pt idx="14">
                        <c:v>2144</c:v>
                      </c:pt>
                      <c:pt idx="15">
                        <c:v>2588</c:v>
                      </c:pt>
                      <c:pt idx="16">
                        <c:v>5437</c:v>
                      </c:pt>
                      <c:pt idx="17">
                        <c:v>6060</c:v>
                      </c:pt>
                      <c:pt idx="18">
                        <c:v>6138.5</c:v>
                      </c:pt>
                      <c:pt idx="19">
                        <c:v>6723.5</c:v>
                      </c:pt>
                      <c:pt idx="20">
                        <c:v>6892</c:v>
                      </c:pt>
                      <c:pt idx="21">
                        <c:v>7524</c:v>
                      </c:pt>
                      <c:pt idx="22">
                        <c:v>7548</c:v>
                      </c:pt>
                      <c:pt idx="23">
                        <c:v>8878.5</c:v>
                      </c:pt>
                      <c:pt idx="24">
                        <c:v>8921</c:v>
                      </c:pt>
                      <c:pt idx="25">
                        <c:v>9518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Active!$S$21:$S$989</c15:sqref>
                        </c15:formulaRef>
                      </c:ext>
                    </c:extLst>
                    <c:numCache>
                      <c:formatCode>General</c:formatCode>
                      <c:ptCount val="96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5746-4B12-8768-0E84903B0A5C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Active!$T$20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Active!$F$21:$F$989</c15:sqref>
                        </c15:formulaRef>
                      </c:ext>
                    </c:extLst>
                    <c:numCache>
                      <c:formatCode>General</c:formatCode>
                      <c:ptCount val="969"/>
                      <c:pt idx="0">
                        <c:v>-6190.5</c:v>
                      </c:pt>
                      <c:pt idx="1">
                        <c:v>-6131</c:v>
                      </c:pt>
                      <c:pt idx="2">
                        <c:v>-6063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678.5</c:v>
                      </c:pt>
                      <c:pt idx="6">
                        <c:v>695</c:v>
                      </c:pt>
                      <c:pt idx="7">
                        <c:v>695</c:v>
                      </c:pt>
                      <c:pt idx="8">
                        <c:v>713.5</c:v>
                      </c:pt>
                      <c:pt idx="9">
                        <c:v>713.5</c:v>
                      </c:pt>
                      <c:pt idx="10">
                        <c:v>1597.5</c:v>
                      </c:pt>
                      <c:pt idx="11">
                        <c:v>1597.5</c:v>
                      </c:pt>
                      <c:pt idx="12">
                        <c:v>1625</c:v>
                      </c:pt>
                      <c:pt idx="13">
                        <c:v>2088.5</c:v>
                      </c:pt>
                      <c:pt idx="14">
                        <c:v>2144</c:v>
                      </c:pt>
                      <c:pt idx="15">
                        <c:v>2588</c:v>
                      </c:pt>
                      <c:pt idx="16">
                        <c:v>5437</c:v>
                      </c:pt>
                      <c:pt idx="17">
                        <c:v>6060</c:v>
                      </c:pt>
                      <c:pt idx="18">
                        <c:v>6138.5</c:v>
                      </c:pt>
                      <c:pt idx="19">
                        <c:v>6723.5</c:v>
                      </c:pt>
                      <c:pt idx="20">
                        <c:v>6892</c:v>
                      </c:pt>
                      <c:pt idx="21">
                        <c:v>7524</c:v>
                      </c:pt>
                      <c:pt idx="22">
                        <c:v>7548</c:v>
                      </c:pt>
                      <c:pt idx="23">
                        <c:v>8878.5</c:v>
                      </c:pt>
                      <c:pt idx="24">
                        <c:v>8921</c:v>
                      </c:pt>
                      <c:pt idx="25">
                        <c:v>9518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Active!$T$21:$T$989</c15:sqref>
                        </c15:formulaRef>
                      </c:ext>
                    </c:extLst>
                    <c:numCache>
                      <c:formatCode>General</c:formatCode>
                      <c:ptCount val="96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5746-4B12-8768-0E84903B0A5C}"/>
                  </c:ext>
                </c:extLst>
              </c15:ser>
            </c15:filteredScatterSeries>
          </c:ext>
        </c:extLst>
      </c:scatterChart>
      <c:valAx>
        <c:axId val="559190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500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5563909774436091E-2"/>
              <c:y val="0.36626201004153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190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4285714285712"/>
          <c:y val="0.92397937099967764"/>
          <c:w val="0.74285714285714288"/>
          <c:h val="5.65876112332805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V1066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0952380952381"/>
          <c:y val="0.14035127795846455"/>
          <c:w val="0.8310776942355889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Active!$D$21:$D$229</c:f>
                <c:numCache>
                  <c:formatCode>General</c:formatCode>
                  <c:ptCount val="20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plus>
            <c:minus>
              <c:numRef>
                <c:f>Active!$D$21:$D$229</c:f>
                <c:numCache>
                  <c:formatCode>General</c:formatCode>
                  <c:ptCount val="20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-6190.5</c:v>
                </c:pt>
                <c:pt idx="1">
                  <c:v>-6131</c:v>
                </c:pt>
                <c:pt idx="2">
                  <c:v>-6063</c:v>
                </c:pt>
                <c:pt idx="3">
                  <c:v>0</c:v>
                </c:pt>
                <c:pt idx="4">
                  <c:v>0</c:v>
                </c:pt>
                <c:pt idx="5">
                  <c:v>678.5</c:v>
                </c:pt>
                <c:pt idx="6">
                  <c:v>695</c:v>
                </c:pt>
                <c:pt idx="7">
                  <c:v>695</c:v>
                </c:pt>
                <c:pt idx="8">
                  <c:v>713.5</c:v>
                </c:pt>
                <c:pt idx="9">
                  <c:v>713.5</c:v>
                </c:pt>
                <c:pt idx="10">
                  <c:v>1597.5</c:v>
                </c:pt>
                <c:pt idx="11">
                  <c:v>1597.5</c:v>
                </c:pt>
                <c:pt idx="12">
                  <c:v>1625</c:v>
                </c:pt>
                <c:pt idx="13">
                  <c:v>2088.5</c:v>
                </c:pt>
                <c:pt idx="14">
                  <c:v>2144</c:v>
                </c:pt>
                <c:pt idx="15">
                  <c:v>2588</c:v>
                </c:pt>
                <c:pt idx="16">
                  <c:v>5437</c:v>
                </c:pt>
                <c:pt idx="17">
                  <c:v>6060</c:v>
                </c:pt>
                <c:pt idx="18">
                  <c:v>6138.5</c:v>
                </c:pt>
                <c:pt idx="19">
                  <c:v>6723.5</c:v>
                </c:pt>
                <c:pt idx="20">
                  <c:v>6892</c:v>
                </c:pt>
                <c:pt idx="21">
                  <c:v>7524</c:v>
                </c:pt>
                <c:pt idx="22">
                  <c:v>7548</c:v>
                </c:pt>
                <c:pt idx="23">
                  <c:v>8878.5</c:v>
                </c:pt>
                <c:pt idx="24">
                  <c:v>8921</c:v>
                </c:pt>
                <c:pt idx="25">
                  <c:v>9518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79-4EDE-B3E1-B1B21FD668D5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-6190.5</c:v>
                </c:pt>
                <c:pt idx="1">
                  <c:v>-6131</c:v>
                </c:pt>
                <c:pt idx="2">
                  <c:v>-6063</c:v>
                </c:pt>
                <c:pt idx="3">
                  <c:v>0</c:v>
                </c:pt>
                <c:pt idx="4">
                  <c:v>0</c:v>
                </c:pt>
                <c:pt idx="5">
                  <c:v>678.5</c:v>
                </c:pt>
                <c:pt idx="6">
                  <c:v>695</c:v>
                </c:pt>
                <c:pt idx="7">
                  <c:v>695</c:v>
                </c:pt>
                <c:pt idx="8">
                  <c:v>713.5</c:v>
                </c:pt>
                <c:pt idx="9">
                  <c:v>713.5</c:v>
                </c:pt>
                <c:pt idx="10">
                  <c:v>1597.5</c:v>
                </c:pt>
                <c:pt idx="11">
                  <c:v>1597.5</c:v>
                </c:pt>
                <c:pt idx="12">
                  <c:v>1625</c:v>
                </c:pt>
                <c:pt idx="13">
                  <c:v>2088.5</c:v>
                </c:pt>
                <c:pt idx="14">
                  <c:v>2144</c:v>
                </c:pt>
                <c:pt idx="15">
                  <c:v>2588</c:v>
                </c:pt>
                <c:pt idx="16">
                  <c:v>5437</c:v>
                </c:pt>
                <c:pt idx="17">
                  <c:v>6060</c:v>
                </c:pt>
                <c:pt idx="18">
                  <c:v>6138.5</c:v>
                </c:pt>
                <c:pt idx="19">
                  <c:v>6723.5</c:v>
                </c:pt>
                <c:pt idx="20">
                  <c:v>6892</c:v>
                </c:pt>
                <c:pt idx="21">
                  <c:v>7524</c:v>
                </c:pt>
                <c:pt idx="22">
                  <c:v>7548</c:v>
                </c:pt>
                <c:pt idx="23">
                  <c:v>8878.5</c:v>
                </c:pt>
                <c:pt idx="24">
                  <c:v>8921</c:v>
                </c:pt>
                <c:pt idx="25">
                  <c:v>9518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5.3763999996590428E-2</c:v>
                </c:pt>
                <c:pt idx="13">
                  <c:v>-1.0847999998077285E-2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79-4EDE-B3E1-B1B21FD668D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-6190.5</c:v>
                </c:pt>
                <c:pt idx="1">
                  <c:v>-6131</c:v>
                </c:pt>
                <c:pt idx="2">
                  <c:v>-6063</c:v>
                </c:pt>
                <c:pt idx="3">
                  <c:v>0</c:v>
                </c:pt>
                <c:pt idx="4">
                  <c:v>0</c:v>
                </c:pt>
                <c:pt idx="5">
                  <c:v>678.5</c:v>
                </c:pt>
                <c:pt idx="6">
                  <c:v>695</c:v>
                </c:pt>
                <c:pt idx="7">
                  <c:v>695</c:v>
                </c:pt>
                <c:pt idx="8">
                  <c:v>713.5</c:v>
                </c:pt>
                <c:pt idx="9">
                  <c:v>713.5</c:v>
                </c:pt>
                <c:pt idx="10">
                  <c:v>1597.5</c:v>
                </c:pt>
                <c:pt idx="11">
                  <c:v>1597.5</c:v>
                </c:pt>
                <c:pt idx="12">
                  <c:v>1625</c:v>
                </c:pt>
                <c:pt idx="13">
                  <c:v>2088.5</c:v>
                </c:pt>
                <c:pt idx="14">
                  <c:v>2144</c:v>
                </c:pt>
                <c:pt idx="15">
                  <c:v>2588</c:v>
                </c:pt>
                <c:pt idx="16">
                  <c:v>5437</c:v>
                </c:pt>
                <c:pt idx="17">
                  <c:v>6060</c:v>
                </c:pt>
                <c:pt idx="18">
                  <c:v>6138.5</c:v>
                </c:pt>
                <c:pt idx="19">
                  <c:v>6723.5</c:v>
                </c:pt>
                <c:pt idx="20">
                  <c:v>6892</c:v>
                </c:pt>
                <c:pt idx="21">
                  <c:v>7524</c:v>
                </c:pt>
                <c:pt idx="22">
                  <c:v>7548</c:v>
                </c:pt>
                <c:pt idx="23">
                  <c:v>8878.5</c:v>
                </c:pt>
                <c:pt idx="24">
                  <c:v>8921</c:v>
                </c:pt>
                <c:pt idx="25">
                  <c:v>9518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12">
                  <c:v>-9.6699999994598329E-3</c:v>
                </c:pt>
                <c:pt idx="14">
                  <c:v>-1.3402000004134607E-2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79-4EDE-B3E1-B1B21FD668D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-6190.5</c:v>
                </c:pt>
                <c:pt idx="1">
                  <c:v>-6131</c:v>
                </c:pt>
                <c:pt idx="2">
                  <c:v>-6063</c:v>
                </c:pt>
                <c:pt idx="3">
                  <c:v>0</c:v>
                </c:pt>
                <c:pt idx="4">
                  <c:v>0</c:v>
                </c:pt>
                <c:pt idx="5">
                  <c:v>678.5</c:v>
                </c:pt>
                <c:pt idx="6">
                  <c:v>695</c:v>
                </c:pt>
                <c:pt idx="7">
                  <c:v>695</c:v>
                </c:pt>
                <c:pt idx="8">
                  <c:v>713.5</c:v>
                </c:pt>
                <c:pt idx="9">
                  <c:v>713.5</c:v>
                </c:pt>
                <c:pt idx="10">
                  <c:v>1597.5</c:v>
                </c:pt>
                <c:pt idx="11">
                  <c:v>1597.5</c:v>
                </c:pt>
                <c:pt idx="12">
                  <c:v>1625</c:v>
                </c:pt>
                <c:pt idx="13">
                  <c:v>2088.5</c:v>
                </c:pt>
                <c:pt idx="14">
                  <c:v>2144</c:v>
                </c:pt>
                <c:pt idx="15">
                  <c:v>2588</c:v>
                </c:pt>
                <c:pt idx="16">
                  <c:v>5437</c:v>
                </c:pt>
                <c:pt idx="17">
                  <c:v>6060</c:v>
                </c:pt>
                <c:pt idx="18">
                  <c:v>6138.5</c:v>
                </c:pt>
                <c:pt idx="19">
                  <c:v>6723.5</c:v>
                </c:pt>
                <c:pt idx="20">
                  <c:v>6892</c:v>
                </c:pt>
                <c:pt idx="21">
                  <c:v>7524</c:v>
                </c:pt>
                <c:pt idx="22">
                  <c:v>7548</c:v>
                </c:pt>
                <c:pt idx="23">
                  <c:v>8878.5</c:v>
                </c:pt>
                <c:pt idx="24">
                  <c:v>8921</c:v>
                </c:pt>
                <c:pt idx="25">
                  <c:v>9518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2">
                  <c:v>2.9293999992660247E-2</c:v>
                </c:pt>
                <c:pt idx="3">
                  <c:v>0</c:v>
                </c:pt>
                <c:pt idx="4">
                  <c:v>4.999999946448952E-4</c:v>
                </c:pt>
                <c:pt idx="5">
                  <c:v>-2.3580000051879324E-3</c:v>
                </c:pt>
                <c:pt idx="6">
                  <c:v>-4.380000005767215E-3</c:v>
                </c:pt>
                <c:pt idx="7">
                  <c:v>-3.590000000258442E-3</c:v>
                </c:pt>
                <c:pt idx="8">
                  <c:v>-1.9800000154646114E-4</c:v>
                </c:pt>
                <c:pt idx="9">
                  <c:v>-1.2799999967683107E-4</c:v>
                </c:pt>
                <c:pt idx="10">
                  <c:v>-7.5800000049639493E-3</c:v>
                </c:pt>
                <c:pt idx="11">
                  <c:v>-6.2900000048102811E-3</c:v>
                </c:pt>
                <c:pt idx="15">
                  <c:v>-1.6134000004967675E-2</c:v>
                </c:pt>
                <c:pt idx="16">
                  <c:v>-3.5605999997642357E-2</c:v>
                </c:pt>
                <c:pt idx="17">
                  <c:v>-3.9750000003550667E-2</c:v>
                </c:pt>
                <c:pt idx="18">
                  <c:v>-3.6948000008123927E-2</c:v>
                </c:pt>
                <c:pt idx="19">
                  <c:v>-4.0328000002773479E-2</c:v>
                </c:pt>
                <c:pt idx="20">
                  <c:v>-4.614600000786595E-2</c:v>
                </c:pt>
                <c:pt idx="21">
                  <c:v>-4.9542000007932074E-2</c:v>
                </c:pt>
                <c:pt idx="22">
                  <c:v>-4.8114000004716218E-2</c:v>
                </c:pt>
                <c:pt idx="23">
                  <c:v>-5.8068000005732756E-2</c:v>
                </c:pt>
                <c:pt idx="24">
                  <c:v>-5.9758000003057532E-2</c:v>
                </c:pt>
                <c:pt idx="25">
                  <c:v>-6.4874000003328547E-2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79-4EDE-B3E1-B1B21FD668D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-6190.5</c:v>
                </c:pt>
                <c:pt idx="1">
                  <c:v>-6131</c:v>
                </c:pt>
                <c:pt idx="2">
                  <c:v>-6063</c:v>
                </c:pt>
                <c:pt idx="3">
                  <c:v>0</c:v>
                </c:pt>
                <c:pt idx="4">
                  <c:v>0</c:v>
                </c:pt>
                <c:pt idx="5">
                  <c:v>678.5</c:v>
                </c:pt>
                <c:pt idx="6">
                  <c:v>695</c:v>
                </c:pt>
                <c:pt idx="7">
                  <c:v>695</c:v>
                </c:pt>
                <c:pt idx="8">
                  <c:v>713.5</c:v>
                </c:pt>
                <c:pt idx="9">
                  <c:v>713.5</c:v>
                </c:pt>
                <c:pt idx="10">
                  <c:v>1597.5</c:v>
                </c:pt>
                <c:pt idx="11">
                  <c:v>1597.5</c:v>
                </c:pt>
                <c:pt idx="12">
                  <c:v>1625</c:v>
                </c:pt>
                <c:pt idx="13">
                  <c:v>2088.5</c:v>
                </c:pt>
                <c:pt idx="14">
                  <c:v>2144</c:v>
                </c:pt>
                <c:pt idx="15">
                  <c:v>2588</c:v>
                </c:pt>
                <c:pt idx="16">
                  <c:v>5437</c:v>
                </c:pt>
                <c:pt idx="17">
                  <c:v>6060</c:v>
                </c:pt>
                <c:pt idx="18">
                  <c:v>6138.5</c:v>
                </c:pt>
                <c:pt idx="19">
                  <c:v>6723.5</c:v>
                </c:pt>
                <c:pt idx="20">
                  <c:v>6892</c:v>
                </c:pt>
                <c:pt idx="21">
                  <c:v>7524</c:v>
                </c:pt>
                <c:pt idx="22">
                  <c:v>7548</c:v>
                </c:pt>
                <c:pt idx="23">
                  <c:v>8878.5</c:v>
                </c:pt>
                <c:pt idx="24">
                  <c:v>8921</c:v>
                </c:pt>
                <c:pt idx="25">
                  <c:v>9518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79-4EDE-B3E1-B1B21FD668D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-6190.5</c:v>
                </c:pt>
                <c:pt idx="1">
                  <c:v>-6131</c:v>
                </c:pt>
                <c:pt idx="2">
                  <c:v>-6063</c:v>
                </c:pt>
                <c:pt idx="3">
                  <c:v>0</c:v>
                </c:pt>
                <c:pt idx="4">
                  <c:v>0</c:v>
                </c:pt>
                <c:pt idx="5">
                  <c:v>678.5</c:v>
                </c:pt>
                <c:pt idx="6">
                  <c:v>695</c:v>
                </c:pt>
                <c:pt idx="7">
                  <c:v>695</c:v>
                </c:pt>
                <c:pt idx="8">
                  <c:v>713.5</c:v>
                </c:pt>
                <c:pt idx="9">
                  <c:v>713.5</c:v>
                </c:pt>
                <c:pt idx="10">
                  <c:v>1597.5</c:v>
                </c:pt>
                <c:pt idx="11">
                  <c:v>1597.5</c:v>
                </c:pt>
                <c:pt idx="12">
                  <c:v>1625</c:v>
                </c:pt>
                <c:pt idx="13">
                  <c:v>2088.5</c:v>
                </c:pt>
                <c:pt idx="14">
                  <c:v>2144</c:v>
                </c:pt>
                <c:pt idx="15">
                  <c:v>2588</c:v>
                </c:pt>
                <c:pt idx="16">
                  <c:v>5437</c:v>
                </c:pt>
                <c:pt idx="17">
                  <c:v>6060</c:v>
                </c:pt>
                <c:pt idx="18">
                  <c:v>6138.5</c:v>
                </c:pt>
                <c:pt idx="19">
                  <c:v>6723.5</c:v>
                </c:pt>
                <c:pt idx="20">
                  <c:v>6892</c:v>
                </c:pt>
                <c:pt idx="21">
                  <c:v>7524</c:v>
                </c:pt>
                <c:pt idx="22">
                  <c:v>7548</c:v>
                </c:pt>
                <c:pt idx="23">
                  <c:v>8878.5</c:v>
                </c:pt>
                <c:pt idx="24">
                  <c:v>8921</c:v>
                </c:pt>
                <c:pt idx="25">
                  <c:v>9518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79-4EDE-B3E1-B1B21FD668D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4.0000000000000001E-3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1.1000000000000001E-3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8.0000000000000004E-4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3.5000000000000001E-3</c:v>
                  </c:pt>
                  <c:pt idx="18">
                    <c:v>5.0000000000000001E-4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-6190.5</c:v>
                </c:pt>
                <c:pt idx="1">
                  <c:v>-6131</c:v>
                </c:pt>
                <c:pt idx="2">
                  <c:v>-6063</c:v>
                </c:pt>
                <c:pt idx="3">
                  <c:v>0</c:v>
                </c:pt>
                <c:pt idx="4">
                  <c:v>0</c:v>
                </c:pt>
                <c:pt idx="5">
                  <c:v>678.5</c:v>
                </c:pt>
                <c:pt idx="6">
                  <c:v>695</c:v>
                </c:pt>
                <c:pt idx="7">
                  <c:v>695</c:v>
                </c:pt>
                <c:pt idx="8">
                  <c:v>713.5</c:v>
                </c:pt>
                <c:pt idx="9">
                  <c:v>713.5</c:v>
                </c:pt>
                <c:pt idx="10">
                  <c:v>1597.5</c:v>
                </c:pt>
                <c:pt idx="11">
                  <c:v>1597.5</c:v>
                </c:pt>
                <c:pt idx="12">
                  <c:v>1625</c:v>
                </c:pt>
                <c:pt idx="13">
                  <c:v>2088.5</c:v>
                </c:pt>
                <c:pt idx="14">
                  <c:v>2144</c:v>
                </c:pt>
                <c:pt idx="15">
                  <c:v>2588</c:v>
                </c:pt>
                <c:pt idx="16">
                  <c:v>5437</c:v>
                </c:pt>
                <c:pt idx="17">
                  <c:v>6060</c:v>
                </c:pt>
                <c:pt idx="18">
                  <c:v>6138.5</c:v>
                </c:pt>
                <c:pt idx="19">
                  <c:v>6723.5</c:v>
                </c:pt>
                <c:pt idx="20">
                  <c:v>6892</c:v>
                </c:pt>
                <c:pt idx="21">
                  <c:v>7524</c:v>
                </c:pt>
                <c:pt idx="22">
                  <c:v>7548</c:v>
                </c:pt>
                <c:pt idx="23">
                  <c:v>8878.5</c:v>
                </c:pt>
                <c:pt idx="24">
                  <c:v>8921</c:v>
                </c:pt>
                <c:pt idx="25">
                  <c:v>9518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79-4EDE-B3E1-B1B21FD668D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-6190.5</c:v>
                </c:pt>
                <c:pt idx="1">
                  <c:v>-6131</c:v>
                </c:pt>
                <c:pt idx="2">
                  <c:v>-6063</c:v>
                </c:pt>
                <c:pt idx="3">
                  <c:v>0</c:v>
                </c:pt>
                <c:pt idx="4">
                  <c:v>0</c:v>
                </c:pt>
                <c:pt idx="5">
                  <c:v>678.5</c:v>
                </c:pt>
                <c:pt idx="6">
                  <c:v>695</c:v>
                </c:pt>
                <c:pt idx="7">
                  <c:v>695</c:v>
                </c:pt>
                <c:pt idx="8">
                  <c:v>713.5</c:v>
                </c:pt>
                <c:pt idx="9">
                  <c:v>713.5</c:v>
                </c:pt>
                <c:pt idx="10">
                  <c:v>1597.5</c:v>
                </c:pt>
                <c:pt idx="11">
                  <c:v>1597.5</c:v>
                </c:pt>
                <c:pt idx="12">
                  <c:v>1625</c:v>
                </c:pt>
                <c:pt idx="13">
                  <c:v>2088.5</c:v>
                </c:pt>
                <c:pt idx="14">
                  <c:v>2144</c:v>
                </c:pt>
                <c:pt idx="15">
                  <c:v>2588</c:v>
                </c:pt>
                <c:pt idx="16">
                  <c:v>5437</c:v>
                </c:pt>
                <c:pt idx="17">
                  <c:v>6060</c:v>
                </c:pt>
                <c:pt idx="18">
                  <c:v>6138.5</c:v>
                </c:pt>
                <c:pt idx="19">
                  <c:v>6723.5</c:v>
                </c:pt>
                <c:pt idx="20">
                  <c:v>6892</c:v>
                </c:pt>
                <c:pt idx="21">
                  <c:v>7524</c:v>
                </c:pt>
                <c:pt idx="22">
                  <c:v>7548</c:v>
                </c:pt>
                <c:pt idx="23">
                  <c:v>8878.5</c:v>
                </c:pt>
                <c:pt idx="24">
                  <c:v>8921</c:v>
                </c:pt>
                <c:pt idx="25">
                  <c:v>9518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4.0056757603811208E-2</c:v>
                </c:pt>
                <c:pt idx="1">
                  <c:v>3.9674657684605825E-2</c:v>
                </c:pt>
                <c:pt idx="2">
                  <c:v>3.9237972062656827E-2</c:v>
                </c:pt>
                <c:pt idx="3">
                  <c:v>3.0231138799791113E-4</c:v>
                </c:pt>
                <c:pt idx="4">
                  <c:v>3.0231138799791113E-4</c:v>
                </c:pt>
                <c:pt idx="5">
                  <c:v>-4.054912060419716E-3</c:v>
                </c:pt>
                <c:pt idx="6">
                  <c:v>-4.1608725422161656E-3</c:v>
                </c:pt>
                <c:pt idx="7">
                  <c:v>-4.1608725422161656E-3</c:v>
                </c:pt>
                <c:pt idx="8">
                  <c:v>-4.2796767187758206E-3</c:v>
                </c:pt>
                <c:pt idx="9">
                  <c:v>-4.2796767187758206E-3</c:v>
                </c:pt>
                <c:pt idx="10">
                  <c:v>-9.9565898041128614E-3</c:v>
                </c:pt>
                <c:pt idx="11">
                  <c:v>-9.9565898041128614E-3</c:v>
                </c:pt>
                <c:pt idx="12">
                  <c:v>-1.0133190607106943E-2</c:v>
                </c:pt>
                <c:pt idx="13">
                  <c:v>-1.3109716868479927E-2</c:v>
                </c:pt>
                <c:pt idx="14">
                  <c:v>-1.3466129398158893E-2</c:v>
                </c:pt>
                <c:pt idx="15">
                  <c:v>-1.631742963559062E-2</c:v>
                </c:pt>
                <c:pt idx="16">
                  <c:v>-3.461327282577753E-2</c:v>
                </c:pt>
                <c:pt idx="17">
                  <c:v>-3.8614083744516192E-2</c:v>
                </c:pt>
                <c:pt idx="18">
                  <c:v>-3.9118198763972024E-2</c:v>
                </c:pt>
                <c:pt idx="19">
                  <c:v>-4.2874979482209773E-2</c:v>
                </c:pt>
                <c:pt idx="20">
                  <c:v>-4.395706076600988E-2</c:v>
                </c:pt>
                <c:pt idx="21">
                  <c:v>-4.8015668311182966E-2</c:v>
                </c:pt>
                <c:pt idx="22">
                  <c:v>-4.8169792648341439E-2</c:v>
                </c:pt>
                <c:pt idx="23">
                  <c:v>-5.6714060589564214E-2</c:v>
                </c:pt>
                <c:pt idx="24">
                  <c:v>-5.6986989103282343E-2</c:v>
                </c:pt>
                <c:pt idx="25">
                  <c:v>-6.0820831990099321E-2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79-4EDE-B3E1-B1B21FD668D5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Active!$F$21:$F$989</c:f>
              <c:numCache>
                <c:formatCode>General</c:formatCode>
                <c:ptCount val="969"/>
                <c:pt idx="0">
                  <c:v>-6190.5</c:v>
                </c:pt>
                <c:pt idx="1">
                  <c:v>-6131</c:v>
                </c:pt>
                <c:pt idx="2">
                  <c:v>-6063</c:v>
                </c:pt>
                <c:pt idx="3">
                  <c:v>0</c:v>
                </c:pt>
                <c:pt idx="4">
                  <c:v>0</c:v>
                </c:pt>
                <c:pt idx="5">
                  <c:v>678.5</c:v>
                </c:pt>
                <c:pt idx="6">
                  <c:v>695</c:v>
                </c:pt>
                <c:pt idx="7">
                  <c:v>695</c:v>
                </c:pt>
                <c:pt idx="8">
                  <c:v>713.5</c:v>
                </c:pt>
                <c:pt idx="9">
                  <c:v>713.5</c:v>
                </c:pt>
                <c:pt idx="10">
                  <c:v>1597.5</c:v>
                </c:pt>
                <c:pt idx="11">
                  <c:v>1597.5</c:v>
                </c:pt>
                <c:pt idx="12">
                  <c:v>1625</c:v>
                </c:pt>
                <c:pt idx="13">
                  <c:v>2088.5</c:v>
                </c:pt>
                <c:pt idx="14">
                  <c:v>2144</c:v>
                </c:pt>
                <c:pt idx="15">
                  <c:v>2588</c:v>
                </c:pt>
                <c:pt idx="16">
                  <c:v>5437</c:v>
                </c:pt>
                <c:pt idx="17">
                  <c:v>6060</c:v>
                </c:pt>
                <c:pt idx="18">
                  <c:v>6138.5</c:v>
                </c:pt>
                <c:pt idx="19">
                  <c:v>6723.5</c:v>
                </c:pt>
                <c:pt idx="20">
                  <c:v>6892</c:v>
                </c:pt>
                <c:pt idx="21">
                  <c:v>7524</c:v>
                </c:pt>
                <c:pt idx="22">
                  <c:v>7548</c:v>
                </c:pt>
                <c:pt idx="23">
                  <c:v>8878.5</c:v>
                </c:pt>
                <c:pt idx="24">
                  <c:v>8921</c:v>
                </c:pt>
                <c:pt idx="25">
                  <c:v>9518</c:v>
                </c:pt>
              </c:numCache>
            </c:numRef>
          </c:xVal>
          <c:yVal>
            <c:numRef>
              <c:f>Active!$P$21:$P$989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79-4EDE-B3E1-B1B21FD66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190392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Active!$F$21:$F$989</c15:sqref>
                        </c15:formulaRef>
                      </c:ext>
                    </c:extLst>
                    <c:numCache>
                      <c:formatCode>General</c:formatCode>
                      <c:ptCount val="969"/>
                      <c:pt idx="0">
                        <c:v>-6190.5</c:v>
                      </c:pt>
                      <c:pt idx="1">
                        <c:v>-6131</c:v>
                      </c:pt>
                      <c:pt idx="2">
                        <c:v>-6063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678.5</c:v>
                      </c:pt>
                      <c:pt idx="6">
                        <c:v>695</c:v>
                      </c:pt>
                      <c:pt idx="7">
                        <c:v>695</c:v>
                      </c:pt>
                      <c:pt idx="8">
                        <c:v>713.5</c:v>
                      </c:pt>
                      <c:pt idx="9">
                        <c:v>713.5</c:v>
                      </c:pt>
                      <c:pt idx="10">
                        <c:v>1597.5</c:v>
                      </c:pt>
                      <c:pt idx="11">
                        <c:v>1597.5</c:v>
                      </c:pt>
                      <c:pt idx="12">
                        <c:v>1625</c:v>
                      </c:pt>
                      <c:pt idx="13">
                        <c:v>2088.5</c:v>
                      </c:pt>
                      <c:pt idx="14">
                        <c:v>2144</c:v>
                      </c:pt>
                      <c:pt idx="15">
                        <c:v>2588</c:v>
                      </c:pt>
                      <c:pt idx="16">
                        <c:v>5437</c:v>
                      </c:pt>
                      <c:pt idx="17">
                        <c:v>6060</c:v>
                      </c:pt>
                      <c:pt idx="18">
                        <c:v>6138.5</c:v>
                      </c:pt>
                      <c:pt idx="19">
                        <c:v>6723.5</c:v>
                      </c:pt>
                      <c:pt idx="20">
                        <c:v>6892</c:v>
                      </c:pt>
                      <c:pt idx="21">
                        <c:v>7524</c:v>
                      </c:pt>
                      <c:pt idx="22">
                        <c:v>7548</c:v>
                      </c:pt>
                      <c:pt idx="23">
                        <c:v>8878.5</c:v>
                      </c:pt>
                      <c:pt idx="24">
                        <c:v>8921</c:v>
                      </c:pt>
                      <c:pt idx="25">
                        <c:v>9518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Active!$Q$21:$Q$989</c15:sqref>
                        </c15:formulaRef>
                      </c:ext>
                    </c:extLst>
                    <c:numCache>
                      <c:formatCode>m/d/yyyy</c:formatCode>
                      <c:ptCount val="969"/>
                      <c:pt idx="0">
                        <c:v>36225.438000000002</c:v>
                      </c:pt>
                      <c:pt idx="1">
                        <c:v>36257.358899999999</c:v>
                      </c:pt>
                      <c:pt idx="2">
                        <c:v>36294.216099999998</c:v>
                      </c:pt>
                      <c:pt idx="3">
                        <c:v>39565.951370000002</c:v>
                      </c:pt>
                      <c:pt idx="4">
                        <c:v>39565.951869999997</c:v>
                      </c:pt>
                      <c:pt idx="5">
                        <c:v>39932.086609999998</c:v>
                      </c:pt>
                      <c:pt idx="6">
                        <c:v>39940.988449999997</c:v>
                      </c:pt>
                      <c:pt idx="7">
                        <c:v>39940.989240000003</c:v>
                      </c:pt>
                      <c:pt idx="8">
                        <c:v>39950.975749999998</c:v>
                      </c:pt>
                      <c:pt idx="9">
                        <c:v>39950.97582</c:v>
                      </c:pt>
                      <c:pt idx="10">
                        <c:v>40427.999519999998</c:v>
                      </c:pt>
                      <c:pt idx="11">
                        <c:v>40428.000809999998</c:v>
                      </c:pt>
                      <c:pt idx="12">
                        <c:v>40442.837200000002</c:v>
                      </c:pt>
                      <c:pt idx="13">
                        <c:v>40692.953600000001</c:v>
                      </c:pt>
                      <c:pt idx="14">
                        <c:v>40722.900399999999</c:v>
                      </c:pt>
                      <c:pt idx="15">
                        <c:v>40962.4925</c:v>
                      </c:pt>
                      <c:pt idx="16">
                        <c:v>42499.873200000002</c:v>
                      </c:pt>
                      <c:pt idx="17">
                        <c:v>42836.0573</c:v>
                      </c:pt>
                      <c:pt idx="18">
                        <c:v>42878.420899999997</c:v>
                      </c:pt>
                      <c:pt idx="19">
                        <c:v>43194.099900000001</c:v>
                      </c:pt>
                      <c:pt idx="20">
                        <c:v>43285.021399999998</c:v>
                      </c:pt>
                      <c:pt idx="21">
                        <c:v>43626.062899999997</c:v>
                      </c:pt>
                      <c:pt idx="22">
                        <c:v>43639.015399999997</c:v>
                      </c:pt>
                      <c:pt idx="23">
                        <c:v>44356.980499999998</c:v>
                      </c:pt>
                      <c:pt idx="24">
                        <c:v>44379.913</c:v>
                      </c:pt>
                      <c:pt idx="25">
                        <c:v>44702.065799999997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A-C279-4EDE-B3E1-B1B21FD668D5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Active!$F$21:$F$989</c15:sqref>
                        </c15:formulaRef>
                      </c:ext>
                    </c:extLst>
                    <c:numCache>
                      <c:formatCode>General</c:formatCode>
                      <c:ptCount val="969"/>
                      <c:pt idx="0">
                        <c:v>-6190.5</c:v>
                      </c:pt>
                      <c:pt idx="1">
                        <c:v>-6131</c:v>
                      </c:pt>
                      <c:pt idx="2">
                        <c:v>-6063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678.5</c:v>
                      </c:pt>
                      <c:pt idx="6">
                        <c:v>695</c:v>
                      </c:pt>
                      <c:pt idx="7">
                        <c:v>695</c:v>
                      </c:pt>
                      <c:pt idx="8">
                        <c:v>713.5</c:v>
                      </c:pt>
                      <c:pt idx="9">
                        <c:v>713.5</c:v>
                      </c:pt>
                      <c:pt idx="10">
                        <c:v>1597.5</c:v>
                      </c:pt>
                      <c:pt idx="11">
                        <c:v>1597.5</c:v>
                      </c:pt>
                      <c:pt idx="12">
                        <c:v>1625</c:v>
                      </c:pt>
                      <c:pt idx="13">
                        <c:v>2088.5</c:v>
                      </c:pt>
                      <c:pt idx="14">
                        <c:v>2144</c:v>
                      </c:pt>
                      <c:pt idx="15">
                        <c:v>2588</c:v>
                      </c:pt>
                      <c:pt idx="16">
                        <c:v>5437</c:v>
                      </c:pt>
                      <c:pt idx="17">
                        <c:v>6060</c:v>
                      </c:pt>
                      <c:pt idx="18">
                        <c:v>6138.5</c:v>
                      </c:pt>
                      <c:pt idx="19">
                        <c:v>6723.5</c:v>
                      </c:pt>
                      <c:pt idx="20">
                        <c:v>6892</c:v>
                      </c:pt>
                      <c:pt idx="21">
                        <c:v>7524</c:v>
                      </c:pt>
                      <c:pt idx="22">
                        <c:v>7548</c:v>
                      </c:pt>
                      <c:pt idx="23">
                        <c:v>8878.5</c:v>
                      </c:pt>
                      <c:pt idx="24">
                        <c:v>8921</c:v>
                      </c:pt>
                      <c:pt idx="25">
                        <c:v>9518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Active!$R$21:$R$989</c15:sqref>
                        </c15:formulaRef>
                      </c:ext>
                    </c:extLst>
                    <c:numCache>
                      <c:formatCode>General</c:formatCode>
                      <c:ptCount val="96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B-C279-4EDE-B3E1-B1B21FD668D5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Active!$F$21:$F$989</c15:sqref>
                        </c15:formulaRef>
                      </c:ext>
                    </c:extLst>
                    <c:numCache>
                      <c:formatCode>General</c:formatCode>
                      <c:ptCount val="969"/>
                      <c:pt idx="0">
                        <c:v>-6190.5</c:v>
                      </c:pt>
                      <c:pt idx="1">
                        <c:v>-6131</c:v>
                      </c:pt>
                      <c:pt idx="2">
                        <c:v>-6063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678.5</c:v>
                      </c:pt>
                      <c:pt idx="6">
                        <c:v>695</c:v>
                      </c:pt>
                      <c:pt idx="7">
                        <c:v>695</c:v>
                      </c:pt>
                      <c:pt idx="8">
                        <c:v>713.5</c:v>
                      </c:pt>
                      <c:pt idx="9">
                        <c:v>713.5</c:v>
                      </c:pt>
                      <c:pt idx="10">
                        <c:v>1597.5</c:v>
                      </c:pt>
                      <c:pt idx="11">
                        <c:v>1597.5</c:v>
                      </c:pt>
                      <c:pt idx="12">
                        <c:v>1625</c:v>
                      </c:pt>
                      <c:pt idx="13">
                        <c:v>2088.5</c:v>
                      </c:pt>
                      <c:pt idx="14">
                        <c:v>2144</c:v>
                      </c:pt>
                      <c:pt idx="15">
                        <c:v>2588</c:v>
                      </c:pt>
                      <c:pt idx="16">
                        <c:v>5437</c:v>
                      </c:pt>
                      <c:pt idx="17">
                        <c:v>6060</c:v>
                      </c:pt>
                      <c:pt idx="18">
                        <c:v>6138.5</c:v>
                      </c:pt>
                      <c:pt idx="19">
                        <c:v>6723.5</c:v>
                      </c:pt>
                      <c:pt idx="20">
                        <c:v>6892</c:v>
                      </c:pt>
                      <c:pt idx="21">
                        <c:v>7524</c:v>
                      </c:pt>
                      <c:pt idx="22">
                        <c:v>7548</c:v>
                      </c:pt>
                      <c:pt idx="23">
                        <c:v>8878.5</c:v>
                      </c:pt>
                      <c:pt idx="24">
                        <c:v>8921</c:v>
                      </c:pt>
                      <c:pt idx="25">
                        <c:v>9518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Active!$S$21:$S$989</c15:sqref>
                        </c15:formulaRef>
                      </c:ext>
                    </c:extLst>
                    <c:numCache>
                      <c:formatCode>General</c:formatCode>
                      <c:ptCount val="96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C-C279-4EDE-B3E1-B1B21FD668D5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Active!$T$20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Active!$F$21:$F$989</c15:sqref>
                        </c15:formulaRef>
                      </c:ext>
                    </c:extLst>
                    <c:numCache>
                      <c:formatCode>General</c:formatCode>
                      <c:ptCount val="969"/>
                      <c:pt idx="0">
                        <c:v>-6190.5</c:v>
                      </c:pt>
                      <c:pt idx="1">
                        <c:v>-6131</c:v>
                      </c:pt>
                      <c:pt idx="2">
                        <c:v>-6063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678.5</c:v>
                      </c:pt>
                      <c:pt idx="6">
                        <c:v>695</c:v>
                      </c:pt>
                      <c:pt idx="7">
                        <c:v>695</c:v>
                      </c:pt>
                      <c:pt idx="8">
                        <c:v>713.5</c:v>
                      </c:pt>
                      <c:pt idx="9">
                        <c:v>713.5</c:v>
                      </c:pt>
                      <c:pt idx="10">
                        <c:v>1597.5</c:v>
                      </c:pt>
                      <c:pt idx="11">
                        <c:v>1597.5</c:v>
                      </c:pt>
                      <c:pt idx="12">
                        <c:v>1625</c:v>
                      </c:pt>
                      <c:pt idx="13">
                        <c:v>2088.5</c:v>
                      </c:pt>
                      <c:pt idx="14">
                        <c:v>2144</c:v>
                      </c:pt>
                      <c:pt idx="15">
                        <c:v>2588</c:v>
                      </c:pt>
                      <c:pt idx="16">
                        <c:v>5437</c:v>
                      </c:pt>
                      <c:pt idx="17">
                        <c:v>6060</c:v>
                      </c:pt>
                      <c:pt idx="18">
                        <c:v>6138.5</c:v>
                      </c:pt>
                      <c:pt idx="19">
                        <c:v>6723.5</c:v>
                      </c:pt>
                      <c:pt idx="20">
                        <c:v>6892</c:v>
                      </c:pt>
                      <c:pt idx="21">
                        <c:v>7524</c:v>
                      </c:pt>
                      <c:pt idx="22">
                        <c:v>7548</c:v>
                      </c:pt>
                      <c:pt idx="23">
                        <c:v>8878.5</c:v>
                      </c:pt>
                      <c:pt idx="24">
                        <c:v>8921</c:v>
                      </c:pt>
                      <c:pt idx="25">
                        <c:v>9518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Active!$T$21:$T$989</c15:sqref>
                        </c15:formulaRef>
                      </c:ext>
                    </c:extLst>
                    <c:numCache>
                      <c:formatCode>General</c:formatCode>
                      <c:ptCount val="96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D-C279-4EDE-B3E1-B1B21FD668D5}"/>
                  </c:ext>
                </c:extLst>
              </c15:ser>
            </c15:filteredScatterSeries>
            <c15:filteredScatter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6"/>
                  <c:spPr>
                    <a:noFill/>
                    <a:ln>
                      <a:solidFill>
                        <a:srgbClr val="FF0000"/>
                      </a:solidFill>
                    </a:ln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Active!$F$21:$F$989</c15:sqref>
                        </c15:formulaRef>
                      </c:ext>
                    </c:extLst>
                    <c:numCache>
                      <c:formatCode>General</c:formatCode>
                      <c:ptCount val="969"/>
                      <c:pt idx="0">
                        <c:v>-6190.5</c:v>
                      </c:pt>
                      <c:pt idx="1">
                        <c:v>-6131</c:v>
                      </c:pt>
                      <c:pt idx="2">
                        <c:v>-6063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678.5</c:v>
                      </c:pt>
                      <c:pt idx="6">
                        <c:v>695</c:v>
                      </c:pt>
                      <c:pt idx="7">
                        <c:v>695</c:v>
                      </c:pt>
                      <c:pt idx="8">
                        <c:v>713.5</c:v>
                      </c:pt>
                      <c:pt idx="9">
                        <c:v>713.5</c:v>
                      </c:pt>
                      <c:pt idx="10">
                        <c:v>1597.5</c:v>
                      </c:pt>
                      <c:pt idx="11">
                        <c:v>1597.5</c:v>
                      </c:pt>
                      <c:pt idx="12">
                        <c:v>1625</c:v>
                      </c:pt>
                      <c:pt idx="13">
                        <c:v>2088.5</c:v>
                      </c:pt>
                      <c:pt idx="14">
                        <c:v>2144</c:v>
                      </c:pt>
                      <c:pt idx="15">
                        <c:v>2588</c:v>
                      </c:pt>
                      <c:pt idx="16">
                        <c:v>5437</c:v>
                      </c:pt>
                      <c:pt idx="17">
                        <c:v>6060</c:v>
                      </c:pt>
                      <c:pt idx="18">
                        <c:v>6138.5</c:v>
                      </c:pt>
                      <c:pt idx="19">
                        <c:v>6723.5</c:v>
                      </c:pt>
                      <c:pt idx="20">
                        <c:v>6892</c:v>
                      </c:pt>
                      <c:pt idx="21">
                        <c:v>7524</c:v>
                      </c:pt>
                      <c:pt idx="22">
                        <c:v>7548</c:v>
                      </c:pt>
                      <c:pt idx="23">
                        <c:v>8878.5</c:v>
                      </c:pt>
                      <c:pt idx="24">
                        <c:v>8921</c:v>
                      </c:pt>
                      <c:pt idx="25">
                        <c:v>9518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Active!$U$21:$U$989</c15:sqref>
                        </c15:formulaRef>
                      </c:ext>
                    </c:extLst>
                    <c:numCache>
                      <c:formatCode>General</c:formatCode>
                      <c:ptCount val="969"/>
                      <c:pt idx="1">
                        <c:v>-0.13320200000453042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9-C279-4EDE-B3E1-B1B21FD668D5}"/>
                  </c:ext>
                </c:extLst>
              </c15:ser>
            </c15:filteredScatterSeries>
          </c:ext>
        </c:extLst>
      </c:scatterChart>
      <c:valAx>
        <c:axId val="559190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500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5563909774436091E-2"/>
              <c:y val="0.36626201004153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190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4285714285712"/>
          <c:y val="0.92397937099967764"/>
          <c:w val="0.74285714285714288"/>
          <c:h val="5.65876112332805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85AB138-A6AE-637E-CA61-E398FE2A33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209550</xdr:colOff>
      <xdr:row>0</xdr:row>
      <xdr:rowOff>0</xdr:rowOff>
    </xdr:from>
    <xdr:to>
      <xdr:col>26</xdr:col>
      <xdr:colOff>371475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4ED7F3-8EC4-43D9-8ECE-D25D7881E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37.pdf" TargetMode="External"/><Relationship Id="rId13" Type="http://schemas.openxmlformats.org/officeDocument/2006/relationships/hyperlink" Target="http://www.konkoly.hu/cgi-bin/IBVS?6050" TargetMode="External"/><Relationship Id="rId3" Type="http://schemas.openxmlformats.org/officeDocument/2006/relationships/hyperlink" Target="http://var.astro.cz/oejv/issues/oejv0107.pdf" TargetMode="External"/><Relationship Id="rId7" Type="http://schemas.openxmlformats.org/officeDocument/2006/relationships/hyperlink" Target="http://var.astro.cz/oejv/issues/oejv0137.pdf" TargetMode="External"/><Relationship Id="rId12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var.astro.cz/oejv/issues/oejv0094.pdf" TargetMode="External"/><Relationship Id="rId1" Type="http://schemas.openxmlformats.org/officeDocument/2006/relationships/hyperlink" Target="http://var.astro.cz/oejv/issues/oejv0094.pdf" TargetMode="External"/><Relationship Id="rId6" Type="http://schemas.openxmlformats.org/officeDocument/2006/relationships/hyperlink" Target="http://var.astro.cz/oejv/issues/oejv0137.pdf" TargetMode="External"/><Relationship Id="rId11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var.astro.cz/oejv/issues/oejv0137.pdf" TargetMode="External"/><Relationship Id="rId9" Type="http://schemas.openxmlformats.org/officeDocument/2006/relationships/hyperlink" Target="http://var.astro.cz/oejv/issues/oejv01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0"/>
  <sheetViews>
    <sheetView tabSelected="1" workbookViewId="0">
      <pane xSplit="13" ySplit="22" topLeftCell="N28" activePane="bottomRight" state="frozen"/>
      <selection pane="topRight" activeCell="N1" sqref="N1"/>
      <selection pane="bottomLeft" activeCell="A23" sqref="A23"/>
      <selection pane="bottomRight" activeCell="A49" sqref="A49"/>
    </sheetView>
  </sheetViews>
  <sheetFormatPr defaultColWidth="10.28515625" defaultRowHeight="12.75" x14ac:dyDescent="0.2"/>
  <cols>
    <col min="1" max="1" width="16.5703125" customWidth="1"/>
    <col min="2" max="2" width="3.85546875" customWidth="1"/>
    <col min="3" max="3" width="11.85546875" customWidth="1"/>
    <col min="4" max="4" width="10.28515625" customWidth="1"/>
    <col min="5" max="5" width="11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35</v>
      </c>
    </row>
    <row r="2" spans="1:7" ht="12.95" customHeight="1" x14ac:dyDescent="0.2">
      <c r="A2" t="s">
        <v>25</v>
      </c>
      <c r="B2" t="s">
        <v>38</v>
      </c>
      <c r="C2" s="3"/>
      <c r="D2" s="3"/>
    </row>
    <row r="3" spans="1:7" ht="12.95" customHeight="1" thickBot="1" x14ac:dyDescent="0.25"/>
    <row r="4" spans="1:7" ht="12.95" customHeight="1" thickTop="1" thickBot="1" x14ac:dyDescent="0.25">
      <c r="A4" s="5" t="s">
        <v>2</v>
      </c>
      <c r="C4" s="6" t="s">
        <v>37</v>
      </c>
      <c r="D4" s="7" t="s">
        <v>37</v>
      </c>
    </row>
    <row r="5" spans="1:7" ht="12.95" customHeight="1" thickTop="1" x14ac:dyDescent="0.2">
      <c r="A5" s="9" t="s">
        <v>30</v>
      </c>
      <c r="B5" s="10"/>
      <c r="C5" s="11">
        <v>-9.5</v>
      </c>
      <c r="D5" s="10" t="s">
        <v>31</v>
      </c>
    </row>
    <row r="6" spans="1:7" ht="12.95" customHeight="1" x14ac:dyDescent="0.2">
      <c r="A6" s="5" t="s">
        <v>3</v>
      </c>
      <c r="E6" s="48" t="s">
        <v>116</v>
      </c>
    </row>
    <row r="7" spans="1:7" ht="12.95" customHeight="1" x14ac:dyDescent="0.2">
      <c r="A7" t="s">
        <v>4</v>
      </c>
      <c r="C7">
        <v>54584.451370000002</v>
      </c>
      <c r="D7" s="45" t="s">
        <v>1</v>
      </c>
      <c r="E7" s="49">
        <v>51275.858899999999</v>
      </c>
      <c r="G7" t="s">
        <v>114</v>
      </c>
    </row>
    <row r="8" spans="1:7" ht="12.95" customHeight="1" x14ac:dyDescent="0.2">
      <c r="A8" t="s">
        <v>5</v>
      </c>
      <c r="C8">
        <v>0.539628</v>
      </c>
      <c r="D8" s="45" t="s">
        <v>1</v>
      </c>
      <c r="E8" s="50">
        <v>0.39430349999999997</v>
      </c>
      <c r="G8" t="s">
        <v>114</v>
      </c>
    </row>
    <row r="9" spans="1:7" ht="12.95" customHeight="1" x14ac:dyDescent="0.2">
      <c r="A9" s="22" t="s">
        <v>34</v>
      </c>
      <c r="B9" s="23">
        <v>23</v>
      </c>
      <c r="C9" s="20" t="str">
        <f>"F"&amp;B9</f>
        <v>F23</v>
      </c>
      <c r="D9" s="21" t="str">
        <f>"G"&amp;B9</f>
        <v>G23</v>
      </c>
    </row>
    <row r="10" spans="1:7" ht="12.95" customHeight="1" thickBot="1" x14ac:dyDescent="0.25">
      <c r="A10" s="10"/>
      <c r="B10" s="10"/>
      <c r="C10" s="4" t="s">
        <v>21</v>
      </c>
      <c r="D10" s="4" t="s">
        <v>22</v>
      </c>
      <c r="E10" s="10"/>
    </row>
    <row r="11" spans="1:7" ht="12.95" customHeight="1" x14ac:dyDescent="0.2">
      <c r="A11" s="10" t="s">
        <v>17</v>
      </c>
      <c r="B11" s="10"/>
      <c r="C11" s="19">
        <f ca="1">INTERCEPT(INDIRECT($D$9):G983,INDIRECT($C$9):F983)</f>
        <v>3.0231138799791113E-4</v>
      </c>
      <c r="D11" s="3"/>
      <c r="E11" s="10"/>
    </row>
    <row r="12" spans="1:7" ht="12.95" customHeight="1" x14ac:dyDescent="0.2">
      <c r="A12" s="10" t="s">
        <v>18</v>
      </c>
      <c r="B12" s="10"/>
      <c r="C12" s="19">
        <f ca="1">SLOPE(INDIRECT($D$9):G983,INDIRECT($C$9):F983)</f>
        <v>-6.4218473816029874E-6</v>
      </c>
      <c r="D12" s="3"/>
      <c r="E12" s="39" t="s">
        <v>110</v>
      </c>
      <c r="F12" s="40" t="s">
        <v>113</v>
      </c>
    </row>
    <row r="13" spans="1:7" ht="12.95" customHeight="1" x14ac:dyDescent="0.2">
      <c r="A13" s="10" t="s">
        <v>20</v>
      </c>
      <c r="B13" s="10"/>
      <c r="C13" s="3" t="s">
        <v>15</v>
      </c>
      <c r="E13" s="37" t="s">
        <v>42</v>
      </c>
      <c r="F13" s="41">
        <v>1</v>
      </c>
    </row>
    <row r="14" spans="1:7" ht="12.95" customHeight="1" x14ac:dyDescent="0.2">
      <c r="A14" s="10"/>
      <c r="B14" s="10"/>
      <c r="C14" s="10"/>
      <c r="E14" s="37" t="s">
        <v>32</v>
      </c>
      <c r="F14" s="42">
        <f ca="1">NOW()+15018.5+$C$5/24</f>
        <v>60546.818246412033</v>
      </c>
    </row>
    <row r="15" spans="1:7" ht="12.95" customHeight="1" x14ac:dyDescent="0.2">
      <c r="A15" s="12" t="s">
        <v>19</v>
      </c>
      <c r="B15" s="10"/>
      <c r="C15" s="13">
        <f ca="1">(C7+C11)+(C8+C12)*INT(MAX(F21:F3524))</f>
        <v>59720.56985316801</v>
      </c>
      <c r="E15" s="37" t="s">
        <v>43</v>
      </c>
      <c r="F15" s="42">
        <f ca="1">ROUND(2*($F$14-$C$7)/$C$8,0)/2+$F$13</f>
        <v>11050</v>
      </c>
    </row>
    <row r="16" spans="1:7" ht="12.95" customHeight="1" x14ac:dyDescent="0.2">
      <c r="A16" s="15" t="s">
        <v>6</v>
      </c>
      <c r="B16" s="10"/>
      <c r="C16" s="16">
        <f ca="1">+C8+C12</f>
        <v>0.53962157815261835</v>
      </c>
      <c r="E16" s="37" t="s">
        <v>33</v>
      </c>
      <c r="F16" s="42">
        <f ca="1">ROUND(2*($F$14-$C$15)/$C$16,0)/2+$F$13</f>
        <v>1532</v>
      </c>
    </row>
    <row r="17" spans="1:21" ht="12.95" customHeight="1" thickBot="1" x14ac:dyDescent="0.25">
      <c r="A17" s="14" t="s">
        <v>29</v>
      </c>
      <c r="B17" s="10"/>
      <c r="C17" s="10">
        <f>COUNT(C21:C2182)</f>
        <v>26</v>
      </c>
      <c r="E17" s="37" t="s">
        <v>111</v>
      </c>
      <c r="F17" s="43">
        <f ca="1">+$C$15+$C$16*$F$16-15018.5-$C$5/24</f>
        <v>45529.165944231157</v>
      </c>
    </row>
    <row r="18" spans="1:21" ht="12.95" customHeight="1" thickTop="1" thickBot="1" x14ac:dyDescent="0.25">
      <c r="A18" s="15" t="s">
        <v>7</v>
      </c>
      <c r="B18" s="10"/>
      <c r="C18" s="17">
        <f ca="1">+C15</f>
        <v>59720.56985316801</v>
      </c>
      <c r="D18" s="18">
        <f ca="1">+C16</f>
        <v>0.53962157815261835</v>
      </c>
      <c r="E18" s="38" t="s">
        <v>112</v>
      </c>
      <c r="F18" s="44">
        <f ca="1">+($C$15+$C$16*$F$16)-($C$16/2)-15018.5-$C$5/24</f>
        <v>45528.896133442082</v>
      </c>
    </row>
    <row r="19" spans="1:21" s="51" customFormat="1" ht="12.95" customHeight="1" thickTop="1" x14ac:dyDescent="0.2">
      <c r="E19" s="52"/>
      <c r="F19" s="53"/>
    </row>
    <row r="20" spans="1:21" s="51" customFormat="1" ht="12.95" customHeight="1" thickBot="1" x14ac:dyDescent="0.25">
      <c r="A20" s="54" t="s">
        <v>8</v>
      </c>
      <c r="B20" s="54" t="s">
        <v>9</v>
      </c>
      <c r="C20" s="54" t="s">
        <v>10</v>
      </c>
      <c r="D20" s="54" t="s">
        <v>14</v>
      </c>
      <c r="E20" s="54" t="s">
        <v>11</v>
      </c>
      <c r="F20" s="54" t="s">
        <v>12</v>
      </c>
      <c r="G20" s="54" t="s">
        <v>13</v>
      </c>
      <c r="H20" s="55" t="s">
        <v>114</v>
      </c>
      <c r="I20" s="55" t="s">
        <v>57</v>
      </c>
      <c r="J20" s="55" t="s">
        <v>51</v>
      </c>
      <c r="K20" s="55" t="s">
        <v>49</v>
      </c>
      <c r="L20" s="55" t="s">
        <v>26</v>
      </c>
      <c r="M20" s="55" t="s">
        <v>27</v>
      </c>
      <c r="N20" s="55" t="s">
        <v>28</v>
      </c>
      <c r="O20" s="55" t="s">
        <v>24</v>
      </c>
      <c r="P20" s="56" t="s">
        <v>23</v>
      </c>
      <c r="Q20" s="54" t="s">
        <v>16</v>
      </c>
      <c r="U20" s="76" t="s">
        <v>117</v>
      </c>
    </row>
    <row r="21" spans="1:21" s="51" customFormat="1" ht="12.95" customHeight="1" x14ac:dyDescent="0.2">
      <c r="A21" s="57" t="s">
        <v>40</v>
      </c>
      <c r="B21" s="58" t="s">
        <v>36</v>
      </c>
      <c r="C21" s="59">
        <v>51243.938000000002</v>
      </c>
      <c r="D21" s="59">
        <v>4.0000000000000001E-3</v>
      </c>
      <c r="E21" s="51">
        <f>+(C21-C$7)/C$8</f>
        <v>-6190.4003684019372</v>
      </c>
      <c r="F21" s="51">
        <f>ROUND(2*E21,0)/2</f>
        <v>-6190.5</v>
      </c>
      <c r="G21" s="51">
        <f>+C21-(C$7+F21*C$8)</f>
        <v>5.3763999996590428E-2</v>
      </c>
      <c r="I21" s="51">
        <f>+G21</f>
        <v>5.3763999996590428E-2</v>
      </c>
      <c r="O21" s="51">
        <f ca="1">+C$11+C$12*$F21</f>
        <v>4.0056757603811208E-2</v>
      </c>
      <c r="Q21" s="60">
        <f>+C21-15018.5</f>
        <v>36225.438000000002</v>
      </c>
    </row>
    <row r="22" spans="1:21" s="51" customFormat="1" ht="12.95" customHeight="1" x14ac:dyDescent="0.2">
      <c r="A22" s="61" t="s">
        <v>114</v>
      </c>
      <c r="B22" s="62"/>
      <c r="C22" s="63">
        <v>51275.858899999999</v>
      </c>
      <c r="D22" s="64"/>
      <c r="E22" s="51">
        <f>+(C22-C$7)/C$8</f>
        <v>-6131.2468404159963</v>
      </c>
      <c r="F22" s="51">
        <f>ROUND(2*E22,0)/2</f>
        <v>-6131</v>
      </c>
      <c r="O22" s="51">
        <f ca="1">+C$11+C$12*$F22</f>
        <v>3.9674657684605825E-2</v>
      </c>
      <c r="Q22" s="60">
        <f>+C22-15018.5</f>
        <v>36257.358899999999</v>
      </c>
      <c r="U22" s="51">
        <f>+C22-(C$7+F22*C$8)</f>
        <v>-0.13320200000453042</v>
      </c>
    </row>
    <row r="23" spans="1:21" s="51" customFormat="1" ht="12.95" customHeight="1" x14ac:dyDescent="0.2">
      <c r="A23" s="57" t="s">
        <v>40</v>
      </c>
      <c r="B23" s="58" t="s">
        <v>41</v>
      </c>
      <c r="C23" s="59">
        <v>51312.716099999998</v>
      </c>
      <c r="D23" s="59">
        <v>8.0000000000000004E-4</v>
      </c>
      <c r="E23" s="51">
        <f>+(C23-C$7)/C$8</f>
        <v>-6062.9457144551516</v>
      </c>
      <c r="F23" s="51">
        <f>ROUND(2*E23,0)/2</f>
        <v>-6063</v>
      </c>
      <c r="G23" s="51">
        <f>+C23-(C$7+F23*C$8)</f>
        <v>2.9293999992660247E-2</v>
      </c>
      <c r="K23" s="51">
        <f>+G23</f>
        <v>2.9293999992660247E-2</v>
      </c>
      <c r="O23" s="51">
        <f ca="1">+C$11+C$12*$F23</f>
        <v>3.9237972062656827E-2</v>
      </c>
      <c r="Q23" s="60">
        <f>+C23-15018.5</f>
        <v>36294.216099999998</v>
      </c>
    </row>
    <row r="24" spans="1:21" s="51" customFormat="1" ht="12.95" customHeight="1" x14ac:dyDescent="0.2">
      <c r="A24" s="57" t="s">
        <v>1</v>
      </c>
      <c r="B24" s="58" t="s">
        <v>36</v>
      </c>
      <c r="C24" s="57">
        <v>54584.451370000002</v>
      </c>
      <c r="D24" s="65">
        <v>2.0000000000000001E-4</v>
      </c>
      <c r="E24" s="51">
        <f>+(C24-C$7)/C$8</f>
        <v>0</v>
      </c>
      <c r="F24" s="51">
        <f>ROUND(2*E24,0)/2</f>
        <v>0</v>
      </c>
      <c r="G24" s="51">
        <f>+C24-(C$7+F24*C$8)</f>
        <v>0</v>
      </c>
      <c r="K24" s="51">
        <f>+G24</f>
        <v>0</v>
      </c>
      <c r="O24" s="51">
        <f ca="1">+C$11+C$12*$F24</f>
        <v>3.0231138799791113E-4</v>
      </c>
      <c r="Q24" s="60">
        <f>+C24-15018.5</f>
        <v>39565.951370000002</v>
      </c>
    </row>
    <row r="25" spans="1:21" s="51" customFormat="1" ht="12.95" customHeight="1" x14ac:dyDescent="0.2">
      <c r="A25" s="57" t="s">
        <v>1</v>
      </c>
      <c r="B25" s="58" t="s">
        <v>36</v>
      </c>
      <c r="C25" s="57">
        <v>54584.451869999997</v>
      </c>
      <c r="D25" s="65">
        <v>4.0000000000000002E-4</v>
      </c>
      <c r="E25" s="51">
        <f>+(C25-C$7)/C$8</f>
        <v>9.2656421580217339E-4</v>
      </c>
      <c r="F25" s="51">
        <f>ROUND(2*E25,0)/2</f>
        <v>0</v>
      </c>
      <c r="G25" s="51">
        <f>+C25-(C$7+F25*C$8)</f>
        <v>4.999999946448952E-4</v>
      </c>
      <c r="K25" s="51">
        <f>+G25</f>
        <v>4.999999946448952E-4</v>
      </c>
      <c r="O25" s="51">
        <f ca="1">+C$11+C$12*$F25</f>
        <v>3.0231138799791113E-4</v>
      </c>
      <c r="Q25" s="60">
        <f>+C25-15018.5</f>
        <v>39565.951869999997</v>
      </c>
    </row>
    <row r="26" spans="1:21" s="51" customFormat="1" ht="12.95" customHeight="1" x14ac:dyDescent="0.2">
      <c r="A26" s="57" t="s">
        <v>39</v>
      </c>
      <c r="B26" s="58" t="s">
        <v>36</v>
      </c>
      <c r="C26" s="59">
        <v>54950.586609999998</v>
      </c>
      <c r="D26" s="59">
        <v>1.1000000000000001E-3</v>
      </c>
      <c r="E26" s="51">
        <f>+(C26-C$7)/C$8</f>
        <v>678.49563032310402</v>
      </c>
      <c r="F26" s="51">
        <f>ROUND(2*E26,0)/2</f>
        <v>678.5</v>
      </c>
      <c r="G26" s="51">
        <f>+C26-(C$7+F26*C$8)</f>
        <v>-2.3580000051879324E-3</v>
      </c>
      <c r="K26" s="51">
        <f>+G26</f>
        <v>-2.3580000051879324E-3</v>
      </c>
      <c r="O26" s="51">
        <f ca="1">+C$11+C$12*$F26</f>
        <v>-4.054912060419716E-3</v>
      </c>
      <c r="Q26" s="60">
        <f>+C26-15018.5</f>
        <v>39932.086609999998</v>
      </c>
    </row>
    <row r="27" spans="1:21" s="51" customFormat="1" ht="12.95" customHeight="1" x14ac:dyDescent="0.2">
      <c r="A27" s="57" t="s">
        <v>44</v>
      </c>
      <c r="B27" s="58" t="s">
        <v>41</v>
      </c>
      <c r="C27" s="59">
        <v>54959.488449999997</v>
      </c>
      <c r="D27" s="59">
        <v>5.0000000000000001E-4</v>
      </c>
      <c r="E27" s="51">
        <f>+(C27-C$7)/C$8</f>
        <v>694.99188329737262</v>
      </c>
      <c r="F27" s="51">
        <f>ROUND(2*E27,0)/2</f>
        <v>695</v>
      </c>
      <c r="G27" s="51">
        <f>+C27-(C$7+F27*C$8)</f>
        <v>-4.380000005767215E-3</v>
      </c>
      <c r="K27" s="51">
        <f>+G27</f>
        <v>-4.380000005767215E-3</v>
      </c>
      <c r="O27" s="51">
        <f ca="1">+C$11+C$12*$F27</f>
        <v>-4.1608725422161656E-3</v>
      </c>
      <c r="Q27" s="60">
        <f>+C27-15018.5</f>
        <v>39940.988449999997</v>
      </c>
    </row>
    <row r="28" spans="1:21" s="51" customFormat="1" ht="12.95" customHeight="1" x14ac:dyDescent="0.2">
      <c r="A28" s="57" t="s">
        <v>44</v>
      </c>
      <c r="B28" s="58" t="s">
        <v>41</v>
      </c>
      <c r="C28" s="59">
        <v>54959.489240000003</v>
      </c>
      <c r="D28" s="59">
        <v>2.9999999999999997E-4</v>
      </c>
      <c r="E28" s="51">
        <f>+(C28-C$7)/C$8</f>
        <v>694.99334726885945</v>
      </c>
      <c r="F28" s="51">
        <f>ROUND(2*E28,0)/2</f>
        <v>695</v>
      </c>
      <c r="G28" s="51">
        <f>+C28-(C$7+F28*C$8)</f>
        <v>-3.590000000258442E-3</v>
      </c>
      <c r="K28" s="51">
        <f>+G28</f>
        <v>-3.590000000258442E-3</v>
      </c>
      <c r="O28" s="51">
        <f ca="1">+C$11+C$12*$F28</f>
        <v>-4.1608725422161656E-3</v>
      </c>
      <c r="Q28" s="60">
        <f>+C28-15018.5</f>
        <v>39940.989240000003</v>
      </c>
    </row>
    <row r="29" spans="1:21" s="51" customFormat="1" ht="12.95" customHeight="1" x14ac:dyDescent="0.2">
      <c r="A29" s="57" t="s">
        <v>44</v>
      </c>
      <c r="B29" s="58" t="s">
        <v>36</v>
      </c>
      <c r="C29" s="59">
        <v>54969.475749999998</v>
      </c>
      <c r="D29" s="59">
        <v>8.0000000000000004E-4</v>
      </c>
      <c r="E29" s="51">
        <f>+(C29-C$7)/C$8</f>
        <v>713.49963308055794</v>
      </c>
      <c r="F29" s="51">
        <f>ROUND(2*E29,0)/2</f>
        <v>713.5</v>
      </c>
      <c r="G29" s="51">
        <f>+C29-(C$7+F29*C$8)</f>
        <v>-1.9800000154646114E-4</v>
      </c>
      <c r="K29" s="51">
        <f>+G29</f>
        <v>-1.9800000154646114E-4</v>
      </c>
      <c r="O29" s="51">
        <f ca="1">+C$11+C$12*$F29</f>
        <v>-4.2796767187758206E-3</v>
      </c>
      <c r="Q29" s="60">
        <f>+C29-15018.5</f>
        <v>39950.975749999998</v>
      </c>
    </row>
    <row r="30" spans="1:21" s="51" customFormat="1" ht="12.95" customHeight="1" x14ac:dyDescent="0.2">
      <c r="A30" s="57" t="s">
        <v>44</v>
      </c>
      <c r="B30" s="58" t="s">
        <v>36</v>
      </c>
      <c r="C30" s="59">
        <v>54969.47582</v>
      </c>
      <c r="D30" s="59">
        <v>5.9999999999999995E-4</v>
      </c>
      <c r="E30" s="51">
        <f>+(C30-C$7)/C$8</f>
        <v>713.49976279955297</v>
      </c>
      <c r="F30" s="51">
        <f>ROUND(2*E30,0)/2</f>
        <v>713.5</v>
      </c>
      <c r="G30" s="51">
        <f>+C30-(C$7+F30*C$8)</f>
        <v>-1.2799999967683107E-4</v>
      </c>
      <c r="K30" s="51">
        <f>+G30</f>
        <v>-1.2799999967683107E-4</v>
      </c>
      <c r="O30" s="51">
        <f ca="1">+C$11+C$12*$F30</f>
        <v>-4.2796767187758206E-3</v>
      </c>
      <c r="Q30" s="60">
        <f>+C30-15018.5</f>
        <v>39950.97582</v>
      </c>
    </row>
    <row r="31" spans="1:21" s="51" customFormat="1" x14ac:dyDescent="0.2">
      <c r="A31" s="57" t="s">
        <v>44</v>
      </c>
      <c r="B31" s="58" t="s">
        <v>36</v>
      </c>
      <c r="C31" s="59">
        <v>55446.499519999998</v>
      </c>
      <c r="D31" s="59">
        <v>5.0000000000000001E-4</v>
      </c>
      <c r="E31" s="51">
        <f>+(C31-C$7)/C$8</f>
        <v>1597.4859532863288</v>
      </c>
      <c r="F31" s="51">
        <f>ROUND(2*E31,0)/2</f>
        <v>1597.5</v>
      </c>
      <c r="G31" s="51">
        <f>+C31-(C$7+F31*C$8)</f>
        <v>-7.5800000049639493E-3</v>
      </c>
      <c r="K31" s="51">
        <f>+G31</f>
        <v>-7.5800000049639493E-3</v>
      </c>
      <c r="O31" s="51">
        <f ca="1">+C$11+C$12*$F31</f>
        <v>-9.9565898041128614E-3</v>
      </c>
      <c r="Q31" s="60">
        <f>+C31-15018.5</f>
        <v>40427.999519999998</v>
      </c>
    </row>
    <row r="32" spans="1:21" s="51" customFormat="1" x14ac:dyDescent="0.2">
      <c r="A32" s="57" t="s">
        <v>44</v>
      </c>
      <c r="B32" s="58" t="s">
        <v>36</v>
      </c>
      <c r="C32" s="59">
        <v>55446.500809999998</v>
      </c>
      <c r="D32" s="59">
        <v>5.9999999999999995E-4</v>
      </c>
      <c r="E32" s="51">
        <f>+(C32-C$7)/C$8</f>
        <v>1597.4883438220315</v>
      </c>
      <c r="F32" s="51">
        <f>ROUND(2*E32,0)/2</f>
        <v>1597.5</v>
      </c>
      <c r="G32" s="51">
        <f>+C32-(C$7+F32*C$8)</f>
        <v>-6.2900000048102811E-3</v>
      </c>
      <c r="K32" s="51">
        <f>+G32</f>
        <v>-6.2900000048102811E-3</v>
      </c>
      <c r="O32" s="51">
        <f ca="1">+C$11+C$12*$F32</f>
        <v>-9.9565898041128614E-3</v>
      </c>
      <c r="Q32" s="60">
        <f>+C32-15018.5</f>
        <v>40428.000809999998</v>
      </c>
    </row>
    <row r="33" spans="1:17" s="51" customFormat="1" x14ac:dyDescent="0.2">
      <c r="A33" s="66" t="s">
        <v>45</v>
      </c>
      <c r="B33" s="67" t="s">
        <v>41</v>
      </c>
      <c r="C33" s="66">
        <v>55461.337200000002</v>
      </c>
      <c r="D33" s="66">
        <v>1E-4</v>
      </c>
      <c r="E33" s="51">
        <f>+(C33-C$7)/C$8</f>
        <v>1624.982080247873</v>
      </c>
      <c r="F33" s="51">
        <f>ROUND(2*E33,0)/2</f>
        <v>1625</v>
      </c>
      <c r="G33" s="51">
        <f>+C33-(C$7+F33*C$8)</f>
        <v>-9.6699999994598329E-3</v>
      </c>
      <c r="J33" s="51">
        <f>+G33</f>
        <v>-9.6699999994598329E-3</v>
      </c>
      <c r="O33" s="51">
        <f ca="1">+C$11+C$12*$F33</f>
        <v>-1.0133190607106943E-2</v>
      </c>
      <c r="Q33" s="60">
        <f>+C33-15018.5</f>
        <v>40442.837200000002</v>
      </c>
    </row>
    <row r="34" spans="1:17" s="51" customFormat="1" x14ac:dyDescent="0.2">
      <c r="A34" s="68" t="s">
        <v>98</v>
      </c>
      <c r="B34" s="69" t="s">
        <v>41</v>
      </c>
      <c r="C34" s="70">
        <v>55711.453600000001</v>
      </c>
      <c r="D34" s="70" t="s">
        <v>57</v>
      </c>
      <c r="E34" s="51">
        <f>+(C34-C$7)/C$8</f>
        <v>2088.4798972625554</v>
      </c>
      <c r="F34" s="51">
        <f>ROUND(2*E34,0)/2</f>
        <v>2088.5</v>
      </c>
      <c r="G34" s="51">
        <f>+C34-(C$7+F34*C$8)</f>
        <v>-1.0847999998077285E-2</v>
      </c>
      <c r="I34" s="51">
        <f>+G34</f>
        <v>-1.0847999998077285E-2</v>
      </c>
      <c r="O34" s="51">
        <f ca="1">+C$11+C$12*$F34</f>
        <v>-1.3109716868479927E-2</v>
      </c>
      <c r="Q34" s="60">
        <f>+C34-15018.5</f>
        <v>40692.953600000001</v>
      </c>
    </row>
    <row r="35" spans="1:17" s="51" customFormat="1" x14ac:dyDescent="0.2">
      <c r="A35" s="66" t="s">
        <v>45</v>
      </c>
      <c r="B35" s="67" t="s">
        <v>41</v>
      </c>
      <c r="C35" s="66">
        <v>55741.400399999999</v>
      </c>
      <c r="D35" s="66">
        <v>5.0000000000000001E-4</v>
      </c>
      <c r="E35" s="51">
        <f>+(C35-C$7)/C$8</f>
        <v>2143.9751643724867</v>
      </c>
      <c r="F35" s="51">
        <f>ROUND(2*E35,0)/2</f>
        <v>2144</v>
      </c>
      <c r="G35" s="51">
        <f>+C35-(C$7+F35*C$8)</f>
        <v>-1.3402000004134607E-2</v>
      </c>
      <c r="J35" s="51">
        <f>+G35</f>
        <v>-1.3402000004134607E-2</v>
      </c>
      <c r="O35" s="51">
        <f ca="1">+C$11+C$12*$F35</f>
        <v>-1.3466129398158893E-2</v>
      </c>
      <c r="Q35" s="60">
        <f>+C35-15018.5</f>
        <v>40722.900399999999</v>
      </c>
    </row>
    <row r="36" spans="1:17" s="51" customFormat="1" x14ac:dyDescent="0.2">
      <c r="A36" s="71" t="s">
        <v>46</v>
      </c>
      <c r="C36" s="64">
        <v>55980.9925</v>
      </c>
      <c r="D36" s="64">
        <v>5.0000000000000001E-4</v>
      </c>
      <c r="E36" s="51">
        <f>+(C36-C$7)/C$8</f>
        <v>2587.9701016255603</v>
      </c>
      <c r="F36" s="51">
        <f>ROUND(2*E36,0)/2</f>
        <v>2588</v>
      </c>
      <c r="G36" s="51">
        <f>+C36-(C$7+F36*C$8)</f>
        <v>-1.6134000004967675E-2</v>
      </c>
      <c r="K36" s="51">
        <f>+G36</f>
        <v>-1.6134000004967675E-2</v>
      </c>
      <c r="O36" s="51">
        <f ca="1">+C$11+C$12*$F36</f>
        <v>-1.631742963559062E-2</v>
      </c>
      <c r="Q36" s="60">
        <f>+C36-15018.5</f>
        <v>40962.4925</v>
      </c>
    </row>
    <row r="37" spans="1:17" s="51" customFormat="1" x14ac:dyDescent="0.2">
      <c r="A37" s="72" t="s">
        <v>0</v>
      </c>
      <c r="B37" s="73" t="s">
        <v>41</v>
      </c>
      <c r="C37" s="74">
        <v>57518.373200000002</v>
      </c>
      <c r="D37" s="75">
        <v>5.0000000000000001E-4</v>
      </c>
      <c r="E37" s="51">
        <f>+(C37-C$7)/C$8</f>
        <v>5436.9340175083562</v>
      </c>
      <c r="F37" s="51">
        <f>ROUND(2*E37,0)/2</f>
        <v>5437</v>
      </c>
      <c r="G37" s="51">
        <f>+C37-(C$7+F37*C$8)</f>
        <v>-3.5605999997642357E-2</v>
      </c>
      <c r="K37" s="51">
        <f>+G37</f>
        <v>-3.5605999997642357E-2</v>
      </c>
      <c r="O37" s="51">
        <f ca="1">+C$11+C$12*$F37</f>
        <v>-3.461327282577753E-2</v>
      </c>
      <c r="Q37" s="60">
        <f>+C37-15018.5</f>
        <v>42499.873200000002</v>
      </c>
    </row>
    <row r="38" spans="1:17" x14ac:dyDescent="0.2">
      <c r="A38" s="46" t="s">
        <v>115</v>
      </c>
      <c r="B38" s="47" t="s">
        <v>41</v>
      </c>
      <c r="C38" s="46">
        <v>57854.5573</v>
      </c>
      <c r="D38" s="46">
        <v>3.5000000000000001E-3</v>
      </c>
      <c r="E38">
        <f>+(C38-C$7)/C$8</f>
        <v>6059.9263381440505</v>
      </c>
      <c r="F38">
        <f>ROUND(2*E38,0)/2</f>
        <v>6060</v>
      </c>
      <c r="G38">
        <f>+C38-(C$7+F38*C$8)</f>
        <v>-3.9750000003550667E-2</v>
      </c>
      <c r="K38">
        <f>+G38</f>
        <v>-3.9750000003550667E-2</v>
      </c>
      <c r="O38">
        <f ca="1">+C$11+C$12*$F38</f>
        <v>-3.8614083744516192E-2</v>
      </c>
      <c r="Q38" s="2">
        <f>+C38-15018.5</f>
        <v>42836.0573</v>
      </c>
    </row>
    <row r="39" spans="1:17" x14ac:dyDescent="0.2">
      <c r="A39" s="5" t="s">
        <v>109</v>
      </c>
      <c r="C39" s="8">
        <v>57896.920899999997</v>
      </c>
      <c r="D39" s="8">
        <v>5.0000000000000001E-4</v>
      </c>
      <c r="E39">
        <f>+(C39-C$7)/C$8</f>
        <v>6138.4315306099661</v>
      </c>
      <c r="F39">
        <f>ROUND(2*E39,0)/2</f>
        <v>6138.5</v>
      </c>
      <c r="G39">
        <f>+C39-(C$7+F39*C$8)</f>
        <v>-3.6948000008123927E-2</v>
      </c>
      <c r="K39">
        <f>+G39</f>
        <v>-3.6948000008123927E-2</v>
      </c>
      <c r="O39">
        <f ca="1">+C$11+C$12*$F39</f>
        <v>-3.9118198763972024E-2</v>
      </c>
      <c r="Q39" s="2">
        <f>+C39-15018.5</f>
        <v>42878.420899999997</v>
      </c>
    </row>
    <row r="40" spans="1:17" x14ac:dyDescent="0.2">
      <c r="A40" s="46" t="s">
        <v>115</v>
      </c>
      <c r="B40" s="47" t="s">
        <v>41</v>
      </c>
      <c r="C40" s="46">
        <v>58212.599900000001</v>
      </c>
      <c r="D40" s="46">
        <v>3.5000000000000001E-3</v>
      </c>
      <c r="E40">
        <f>+(C40-C$7)/C$8</f>
        <v>6723.4252670358073</v>
      </c>
      <c r="F40">
        <f>ROUND(2*E40,0)/2</f>
        <v>6723.5</v>
      </c>
      <c r="G40">
        <f>+C40-(C$7+F40*C$8)</f>
        <v>-4.0328000002773479E-2</v>
      </c>
      <c r="K40">
        <f>+G40</f>
        <v>-4.0328000002773479E-2</v>
      </c>
      <c r="O40">
        <f ca="1">+C$11+C$12*$F40</f>
        <v>-4.2874979482209773E-2</v>
      </c>
      <c r="Q40" s="2">
        <f>+C40-15018.5</f>
        <v>43194.099900000001</v>
      </c>
    </row>
    <row r="41" spans="1:17" x14ac:dyDescent="0.2">
      <c r="A41" s="46" t="s">
        <v>115</v>
      </c>
      <c r="B41" s="47" t="s">
        <v>41</v>
      </c>
      <c r="C41" s="46">
        <v>58303.521399999998</v>
      </c>
      <c r="D41" s="46">
        <v>3.5000000000000001E-3</v>
      </c>
      <c r="E41">
        <f>+(C41-C$7)/C$8</f>
        <v>6891.9144855344703</v>
      </c>
      <c r="F41">
        <f>ROUND(2*E41,0)/2</f>
        <v>6892</v>
      </c>
      <c r="G41">
        <f>+C41-(C$7+F41*C$8)</f>
        <v>-4.614600000786595E-2</v>
      </c>
      <c r="K41">
        <f>+G41</f>
        <v>-4.614600000786595E-2</v>
      </c>
      <c r="O41">
        <f ca="1">+C$11+C$12*$F41</f>
        <v>-4.395706076600988E-2</v>
      </c>
      <c r="Q41" s="2">
        <f>+C41-15018.5</f>
        <v>43285.021399999998</v>
      </c>
    </row>
    <row r="42" spans="1:17" x14ac:dyDescent="0.2">
      <c r="A42" s="46" t="s">
        <v>115</v>
      </c>
      <c r="B42" s="47" t="s">
        <v>41</v>
      </c>
      <c r="C42" s="46">
        <v>58644.562899999997</v>
      </c>
      <c r="D42" s="46">
        <v>3.5000000000000001E-3</v>
      </c>
      <c r="E42">
        <f>+(C42-C$7)/C$8</f>
        <v>7523.9081923102485</v>
      </c>
      <c r="F42">
        <f>ROUND(2*E42,0)/2</f>
        <v>7524</v>
      </c>
      <c r="G42">
        <f>+C42-(C$7+F42*C$8)</f>
        <v>-4.9542000007932074E-2</v>
      </c>
      <c r="K42">
        <f>+G42</f>
        <v>-4.9542000007932074E-2</v>
      </c>
      <c r="O42">
        <f ca="1">+C$11+C$12*$F42</f>
        <v>-4.8015668311182966E-2</v>
      </c>
      <c r="Q42" s="2">
        <f>+C42-15018.5</f>
        <v>43626.062899999997</v>
      </c>
    </row>
    <row r="43" spans="1:17" x14ac:dyDescent="0.2">
      <c r="A43" s="46" t="s">
        <v>115</v>
      </c>
      <c r="B43" s="47" t="s">
        <v>41</v>
      </c>
      <c r="C43" s="46">
        <v>58657.515399999997</v>
      </c>
      <c r="D43" s="46">
        <v>3.5000000000000001E-3</v>
      </c>
      <c r="E43">
        <f>+(C43-C$7)/C$8</f>
        <v>7547.9108385776763</v>
      </c>
      <c r="F43">
        <f>ROUND(2*E43,0)/2</f>
        <v>7548</v>
      </c>
      <c r="G43">
        <f>+C43-(C$7+F43*C$8)</f>
        <v>-4.8114000004716218E-2</v>
      </c>
      <c r="K43">
        <f>+G43</f>
        <v>-4.8114000004716218E-2</v>
      </c>
      <c r="O43">
        <f ca="1">+C$11+C$12*$F43</f>
        <v>-4.8169792648341439E-2</v>
      </c>
      <c r="Q43" s="2">
        <f>+C43-15018.5</f>
        <v>43639.015399999997</v>
      </c>
    </row>
    <row r="44" spans="1:17" x14ac:dyDescent="0.2">
      <c r="A44" s="46" t="s">
        <v>115</v>
      </c>
      <c r="B44" s="47" t="s">
        <v>41</v>
      </c>
      <c r="C44" s="46">
        <v>59375.480499999998</v>
      </c>
      <c r="D44" s="46">
        <v>3.5000000000000001E-3</v>
      </c>
      <c r="E44">
        <f>+(C44-C$7)/C$8</f>
        <v>8878.3923925370727</v>
      </c>
      <c r="F44">
        <f>ROUND(2*E44,0)/2</f>
        <v>8878.5</v>
      </c>
      <c r="G44">
        <f>+C44-(C$7+F44*C$8)</f>
        <v>-5.8068000005732756E-2</v>
      </c>
      <c r="K44">
        <f>+G44</f>
        <v>-5.8068000005732756E-2</v>
      </c>
      <c r="O44">
        <f ca="1">+C$11+C$12*$F44</f>
        <v>-5.6714060589564214E-2</v>
      </c>
      <c r="Q44" s="2">
        <f>+C44-15018.5</f>
        <v>44356.980499999998</v>
      </c>
    </row>
    <row r="45" spans="1:17" x14ac:dyDescent="0.2">
      <c r="A45" s="46" t="s">
        <v>115</v>
      </c>
      <c r="B45" s="47" t="s">
        <v>41</v>
      </c>
      <c r="C45" s="46">
        <v>59398.413</v>
      </c>
      <c r="D45" s="46">
        <v>3.5000000000000001E-3</v>
      </c>
      <c r="E45">
        <f>+(C45-C$7)/C$8</f>
        <v>8920.8892607499947</v>
      </c>
      <c r="F45">
        <f>ROUND(2*E45,0)/2</f>
        <v>8921</v>
      </c>
      <c r="G45">
        <f>+C45-(C$7+F45*C$8)</f>
        <v>-5.9758000003057532E-2</v>
      </c>
      <c r="K45">
        <f>+G45</f>
        <v>-5.9758000003057532E-2</v>
      </c>
      <c r="O45">
        <f ca="1">+C$11+C$12*$F45</f>
        <v>-5.6986989103282343E-2</v>
      </c>
      <c r="Q45" s="2">
        <f>+C45-15018.5</f>
        <v>44379.913</v>
      </c>
    </row>
    <row r="46" spans="1:17" x14ac:dyDescent="0.2">
      <c r="A46" s="46" t="s">
        <v>115</v>
      </c>
      <c r="B46" s="47" t="s">
        <v>41</v>
      </c>
      <c r="C46" s="46">
        <v>59720.565799999997</v>
      </c>
      <c r="D46" s="46">
        <v>4.1999999999999997E-3</v>
      </c>
      <c r="E46">
        <f>+(C46-C$7)/C$8</f>
        <v>9517.8797801448291</v>
      </c>
      <c r="F46">
        <f>ROUND(2*E46,0)/2</f>
        <v>9518</v>
      </c>
      <c r="G46">
        <f>+C46-(C$7+F46*C$8)</f>
        <v>-6.4874000003328547E-2</v>
      </c>
      <c r="K46">
        <f>+G46</f>
        <v>-6.4874000003328547E-2</v>
      </c>
      <c r="O46">
        <f ca="1">+C$11+C$12*$F46</f>
        <v>-6.0820831990099321E-2</v>
      </c>
      <c r="Q46" s="2">
        <f>+C46-15018.5</f>
        <v>44702.065799999997</v>
      </c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</sheetData>
  <sortState xmlns:xlrd2="http://schemas.microsoft.com/office/spreadsheetml/2017/richdata2" ref="A21:W52">
    <sortCondition ref="C21:C52"/>
  </sortState>
  <phoneticPr fontId="8" type="noConversion"/>
  <hyperlinks>
    <hyperlink ref="H109" r:id="rId1" display="http://vsolj.cetus-net.org/bulletin.html" xr:uid="{00000000-0004-0000-0000-000000000000}"/>
    <hyperlink ref="H102" r:id="rId2" display="http://vsolj.cetus-net.org/bulletin.html" xr:uid="{00000000-0004-0000-0000-000001000000}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53"/>
  <sheetViews>
    <sheetView workbookViewId="0">
      <selection activeCell="A14" sqref="A14:D23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24" t="s">
        <v>47</v>
      </c>
      <c r="I1" s="25" t="s">
        <v>48</v>
      </c>
      <c r="J1" s="26" t="s">
        <v>49</v>
      </c>
    </row>
    <row r="2" spans="1:16" x14ac:dyDescent="0.2">
      <c r="I2" s="27" t="s">
        <v>50</v>
      </c>
      <c r="J2" s="28" t="s">
        <v>51</v>
      </c>
    </row>
    <row r="3" spans="1:16" x14ac:dyDescent="0.2">
      <c r="A3" s="29" t="s">
        <v>52</v>
      </c>
      <c r="I3" s="27" t="s">
        <v>53</v>
      </c>
      <c r="J3" s="28" t="s">
        <v>54</v>
      </c>
    </row>
    <row r="4" spans="1:16" x14ac:dyDescent="0.2">
      <c r="I4" s="27" t="s">
        <v>55</v>
      </c>
      <c r="J4" s="28" t="s">
        <v>54</v>
      </c>
    </row>
    <row r="5" spans="1:16" ht="13.5" thickBot="1" x14ac:dyDescent="0.25">
      <c r="I5" s="30" t="s">
        <v>56</v>
      </c>
      <c r="J5" s="31" t="s">
        <v>57</v>
      </c>
    </row>
    <row r="10" spans="1:16" ht="13.5" thickBot="1" x14ac:dyDescent="0.25"/>
    <row r="11" spans="1:16" ht="12.75" customHeight="1" thickBot="1" x14ac:dyDescent="0.25">
      <c r="A11" s="8" t="str">
        <f t="shared" ref="A11:A23" si="0">P11</f>
        <v>BAVM 220 </v>
      </c>
      <c r="B11" s="3" t="str">
        <f t="shared" ref="B11:B23" si="1">IF(H11=INT(H11),"I","II")</f>
        <v>I</v>
      </c>
      <c r="C11" s="8">
        <f t="shared" ref="C11:C23" si="2">1*G11</f>
        <v>55461.337200000002</v>
      </c>
      <c r="D11" s="10" t="str">
        <f t="shared" ref="D11:D23" si="3">VLOOKUP(F11,I$1:J$5,2,FALSE)</f>
        <v>vis</v>
      </c>
      <c r="E11" s="32">
        <f>VLOOKUP(C11,Active!C$21:E$964,3,FALSE)</f>
        <v>1624.982080247873</v>
      </c>
      <c r="F11" s="3" t="s">
        <v>56</v>
      </c>
      <c r="G11" s="10" t="str">
        <f t="shared" ref="G11:G23" si="4">MID(I11,3,LEN(I11)-3)</f>
        <v>55461.3372</v>
      </c>
      <c r="H11" s="8">
        <f t="shared" ref="H11:H23" si="5">1*K11</f>
        <v>10974</v>
      </c>
      <c r="I11" s="33" t="s">
        <v>89</v>
      </c>
      <c r="J11" s="34" t="s">
        <v>90</v>
      </c>
      <c r="K11" s="33">
        <v>10974</v>
      </c>
      <c r="L11" s="33" t="s">
        <v>91</v>
      </c>
      <c r="M11" s="34" t="s">
        <v>61</v>
      </c>
      <c r="N11" s="34" t="s">
        <v>92</v>
      </c>
      <c r="O11" s="35" t="s">
        <v>93</v>
      </c>
      <c r="P11" s="36" t="s">
        <v>94</v>
      </c>
    </row>
    <row r="12" spans="1:16" ht="12.75" customHeight="1" thickBot="1" x14ac:dyDescent="0.25">
      <c r="A12" s="8" t="str">
        <f t="shared" si="0"/>
        <v>BAVM 220 </v>
      </c>
      <c r="B12" s="3" t="str">
        <f t="shared" si="1"/>
        <v>I</v>
      </c>
      <c r="C12" s="8">
        <f t="shared" si="2"/>
        <v>55741.400399999999</v>
      </c>
      <c r="D12" s="10" t="str">
        <f t="shared" si="3"/>
        <v>vis</v>
      </c>
      <c r="E12" s="32">
        <f>VLOOKUP(C12,Active!C$21:E$964,3,FALSE)</f>
        <v>2143.9751643724867</v>
      </c>
      <c r="F12" s="3" t="s">
        <v>56</v>
      </c>
      <c r="G12" s="10" t="str">
        <f t="shared" si="4"/>
        <v>55741.4004</v>
      </c>
      <c r="H12" s="8">
        <f t="shared" si="5"/>
        <v>12012</v>
      </c>
      <c r="I12" s="33" t="s">
        <v>99</v>
      </c>
      <c r="J12" s="34" t="s">
        <v>100</v>
      </c>
      <c r="K12" s="33" t="s">
        <v>101</v>
      </c>
      <c r="L12" s="33" t="s">
        <v>102</v>
      </c>
      <c r="M12" s="34" t="s">
        <v>61</v>
      </c>
      <c r="N12" s="34" t="s">
        <v>92</v>
      </c>
      <c r="O12" s="35" t="s">
        <v>103</v>
      </c>
      <c r="P12" s="36" t="s">
        <v>94</v>
      </c>
    </row>
    <row r="13" spans="1:16" ht="12.75" customHeight="1" thickBot="1" x14ac:dyDescent="0.25">
      <c r="A13" s="8" t="str">
        <f t="shared" si="0"/>
        <v>IBVS 6050 </v>
      </c>
      <c r="B13" s="3" t="str">
        <f t="shared" si="1"/>
        <v>I</v>
      </c>
      <c r="C13" s="8">
        <f t="shared" si="2"/>
        <v>55980.9925</v>
      </c>
      <c r="D13" s="10" t="str">
        <f t="shared" si="3"/>
        <v>vis</v>
      </c>
      <c r="E13" s="32">
        <f>VLOOKUP(C13,Active!C$21:E$964,3,FALSE)</f>
        <v>2587.9701016255603</v>
      </c>
      <c r="F13" s="3" t="s">
        <v>56</v>
      </c>
      <c r="G13" s="10" t="str">
        <f t="shared" si="4"/>
        <v>55980.9925</v>
      </c>
      <c r="H13" s="8">
        <f t="shared" si="5"/>
        <v>12900</v>
      </c>
      <c r="I13" s="33" t="s">
        <v>104</v>
      </c>
      <c r="J13" s="34" t="s">
        <v>105</v>
      </c>
      <c r="K13" s="33">
        <v>12900</v>
      </c>
      <c r="L13" s="33" t="s">
        <v>106</v>
      </c>
      <c r="M13" s="34" t="s">
        <v>61</v>
      </c>
      <c r="N13" s="34" t="s">
        <v>48</v>
      </c>
      <c r="O13" s="35" t="s">
        <v>107</v>
      </c>
      <c r="P13" s="36" t="s">
        <v>108</v>
      </c>
    </row>
    <row r="14" spans="1:16" ht="12.75" customHeight="1" thickBot="1" x14ac:dyDescent="0.25">
      <c r="A14" s="8" t="str">
        <f t="shared" si="0"/>
        <v>OEJV 0094 </v>
      </c>
      <c r="B14" s="3" t="str">
        <f t="shared" si="1"/>
        <v>I</v>
      </c>
      <c r="C14" s="8">
        <f t="shared" si="2"/>
        <v>54584.451399999998</v>
      </c>
      <c r="D14" s="10" t="str">
        <f t="shared" si="3"/>
        <v>vis</v>
      </c>
      <c r="E14" s="32" t="e">
        <f>VLOOKUP(C14,Active!C$21:E$964,3,FALSE)</f>
        <v>#N/A</v>
      </c>
      <c r="F14" s="3" t="s">
        <v>56</v>
      </c>
      <c r="G14" s="10" t="str">
        <f t="shared" si="4"/>
        <v>54584.4514</v>
      </c>
      <c r="H14" s="8">
        <f t="shared" si="5"/>
        <v>7724</v>
      </c>
      <c r="I14" s="33" t="s">
        <v>58</v>
      </c>
      <c r="J14" s="34" t="s">
        <v>59</v>
      </c>
      <c r="K14" s="33">
        <v>7724</v>
      </c>
      <c r="L14" s="33" t="s">
        <v>60</v>
      </c>
      <c r="M14" s="34" t="s">
        <v>61</v>
      </c>
      <c r="N14" s="34" t="s">
        <v>62</v>
      </c>
      <c r="O14" s="35" t="s">
        <v>63</v>
      </c>
      <c r="P14" s="36" t="s">
        <v>64</v>
      </c>
    </row>
    <row r="15" spans="1:16" ht="12.75" customHeight="1" thickBot="1" x14ac:dyDescent="0.25">
      <c r="A15" s="8" t="str">
        <f t="shared" si="0"/>
        <v>OEJV 0094 </v>
      </c>
      <c r="B15" s="3" t="str">
        <f t="shared" si="1"/>
        <v>I</v>
      </c>
      <c r="C15" s="8">
        <f t="shared" si="2"/>
        <v>54584.4519</v>
      </c>
      <c r="D15" s="10" t="str">
        <f t="shared" si="3"/>
        <v>vis</v>
      </c>
      <c r="E15" s="32" t="e">
        <f>VLOOKUP(C15,Active!C$21:E$964,3,FALSE)</f>
        <v>#N/A</v>
      </c>
      <c r="F15" s="3" t="s">
        <v>56</v>
      </c>
      <c r="G15" s="10" t="str">
        <f t="shared" si="4"/>
        <v>54584.4519</v>
      </c>
      <c r="H15" s="8">
        <f t="shared" si="5"/>
        <v>7724</v>
      </c>
      <c r="I15" s="33" t="s">
        <v>65</v>
      </c>
      <c r="J15" s="34" t="s">
        <v>59</v>
      </c>
      <c r="K15" s="33">
        <v>7724</v>
      </c>
      <c r="L15" s="33" t="s">
        <v>66</v>
      </c>
      <c r="M15" s="34" t="s">
        <v>61</v>
      </c>
      <c r="N15" s="34" t="s">
        <v>41</v>
      </c>
      <c r="O15" s="35" t="s">
        <v>63</v>
      </c>
      <c r="P15" s="36" t="s">
        <v>64</v>
      </c>
    </row>
    <row r="16" spans="1:16" ht="12.75" customHeight="1" thickBot="1" x14ac:dyDescent="0.25">
      <c r="A16" s="8" t="str">
        <f t="shared" si="0"/>
        <v>OEJV 0107 </v>
      </c>
      <c r="B16" s="3" t="str">
        <f t="shared" si="1"/>
        <v>I</v>
      </c>
      <c r="C16" s="8">
        <f t="shared" si="2"/>
        <v>54950.586600000002</v>
      </c>
      <c r="D16" s="10" t="str">
        <f t="shared" si="3"/>
        <v>vis</v>
      </c>
      <c r="E16" s="32" t="e">
        <f>VLOOKUP(C16,Active!C$21:E$964,3,FALSE)</f>
        <v>#N/A</v>
      </c>
      <c r="F16" s="3" t="s">
        <v>56</v>
      </c>
      <c r="G16" s="10" t="str">
        <f t="shared" si="4"/>
        <v>54950.5866</v>
      </c>
      <c r="H16" s="8">
        <f t="shared" si="5"/>
        <v>9081</v>
      </c>
      <c r="I16" s="33" t="s">
        <v>67</v>
      </c>
      <c r="J16" s="34" t="s">
        <v>68</v>
      </c>
      <c r="K16" s="33">
        <v>9081</v>
      </c>
      <c r="L16" s="33" t="s">
        <v>69</v>
      </c>
      <c r="M16" s="34" t="s">
        <v>61</v>
      </c>
      <c r="N16" s="34" t="s">
        <v>62</v>
      </c>
      <c r="O16" s="35" t="s">
        <v>70</v>
      </c>
      <c r="P16" s="36" t="s">
        <v>71</v>
      </c>
    </row>
    <row r="17" spans="1:16" ht="12.75" customHeight="1" thickBot="1" x14ac:dyDescent="0.25">
      <c r="A17" s="8" t="str">
        <f t="shared" si="0"/>
        <v>OEJV 0137 </v>
      </c>
      <c r="B17" s="3" t="str">
        <f t="shared" si="1"/>
        <v>I</v>
      </c>
      <c r="C17" s="8">
        <f t="shared" si="2"/>
        <v>54959.488499999999</v>
      </c>
      <c r="D17" s="10" t="str">
        <f t="shared" si="3"/>
        <v>vis</v>
      </c>
      <c r="E17" s="32" t="e">
        <f>VLOOKUP(C17,Active!C$21:E$964,3,FALSE)</f>
        <v>#N/A</v>
      </c>
      <c r="F17" s="3" t="s">
        <v>56</v>
      </c>
      <c r="G17" s="10" t="str">
        <f t="shared" si="4"/>
        <v>54959.4885</v>
      </c>
      <c r="H17" s="8">
        <f t="shared" si="5"/>
        <v>9114</v>
      </c>
      <c r="I17" s="33" t="s">
        <v>72</v>
      </c>
      <c r="J17" s="34" t="s">
        <v>73</v>
      </c>
      <c r="K17" s="33">
        <v>9114</v>
      </c>
      <c r="L17" s="33" t="s">
        <v>74</v>
      </c>
      <c r="M17" s="34" t="s">
        <v>61</v>
      </c>
      <c r="N17" s="34" t="s">
        <v>41</v>
      </c>
      <c r="O17" s="35" t="s">
        <v>63</v>
      </c>
      <c r="P17" s="36" t="s">
        <v>75</v>
      </c>
    </row>
    <row r="18" spans="1:16" ht="12.75" customHeight="1" thickBot="1" x14ac:dyDescent="0.25">
      <c r="A18" s="8" t="str">
        <f t="shared" si="0"/>
        <v>OEJV 0137 </v>
      </c>
      <c r="B18" s="3" t="str">
        <f t="shared" si="1"/>
        <v>I</v>
      </c>
      <c r="C18" s="8">
        <f t="shared" si="2"/>
        <v>54959.489200000004</v>
      </c>
      <c r="D18" s="10" t="str">
        <f t="shared" si="3"/>
        <v>vis</v>
      </c>
      <c r="E18" s="32" t="e">
        <f>VLOOKUP(C18,Active!C$21:E$964,3,FALSE)</f>
        <v>#N/A</v>
      </c>
      <c r="F18" s="3" t="s">
        <v>56</v>
      </c>
      <c r="G18" s="10" t="str">
        <f t="shared" si="4"/>
        <v>54959.4892</v>
      </c>
      <c r="H18" s="8">
        <f t="shared" si="5"/>
        <v>9114</v>
      </c>
      <c r="I18" s="33" t="s">
        <v>76</v>
      </c>
      <c r="J18" s="34" t="s">
        <v>77</v>
      </c>
      <c r="K18" s="33">
        <v>9114</v>
      </c>
      <c r="L18" s="33" t="s">
        <v>78</v>
      </c>
      <c r="M18" s="34" t="s">
        <v>61</v>
      </c>
      <c r="N18" s="34" t="s">
        <v>62</v>
      </c>
      <c r="O18" s="35" t="s">
        <v>63</v>
      </c>
      <c r="P18" s="36" t="s">
        <v>75</v>
      </c>
    </row>
    <row r="19" spans="1:16" ht="12.75" customHeight="1" thickBot="1" x14ac:dyDescent="0.25">
      <c r="A19" s="8" t="str">
        <f t="shared" si="0"/>
        <v>OEJV 0137 </v>
      </c>
      <c r="B19" s="3" t="str">
        <f t="shared" si="1"/>
        <v>I</v>
      </c>
      <c r="C19" s="8">
        <f t="shared" si="2"/>
        <v>54969.4758</v>
      </c>
      <c r="D19" s="10" t="str">
        <f t="shared" si="3"/>
        <v>vis</v>
      </c>
      <c r="E19" s="32" t="e">
        <f>VLOOKUP(C19,Active!C$21:E$964,3,FALSE)</f>
        <v>#N/A</v>
      </c>
      <c r="F19" s="3" t="s">
        <v>56</v>
      </c>
      <c r="G19" s="10" t="str">
        <f t="shared" si="4"/>
        <v>54969.4758</v>
      </c>
      <c r="H19" s="8">
        <f t="shared" si="5"/>
        <v>9151</v>
      </c>
      <c r="I19" s="33" t="s">
        <v>79</v>
      </c>
      <c r="J19" s="34" t="s">
        <v>80</v>
      </c>
      <c r="K19" s="33">
        <v>9151</v>
      </c>
      <c r="L19" s="33" t="s">
        <v>81</v>
      </c>
      <c r="M19" s="34" t="s">
        <v>61</v>
      </c>
      <c r="N19" s="34" t="s">
        <v>82</v>
      </c>
      <c r="O19" s="35" t="s">
        <v>63</v>
      </c>
      <c r="P19" s="36" t="s">
        <v>75</v>
      </c>
    </row>
    <row r="20" spans="1:16" ht="12.75" customHeight="1" thickBot="1" x14ac:dyDescent="0.25">
      <c r="A20" s="8" t="str">
        <f t="shared" si="0"/>
        <v>OEJV 0137 </v>
      </c>
      <c r="B20" s="3" t="str">
        <f t="shared" si="1"/>
        <v>I</v>
      </c>
      <c r="C20" s="8">
        <f t="shared" si="2"/>
        <v>54969.4758</v>
      </c>
      <c r="D20" s="10" t="str">
        <f t="shared" si="3"/>
        <v>vis</v>
      </c>
      <c r="E20" s="32" t="e">
        <f>VLOOKUP(C20,Active!C$21:E$964,3,FALSE)</f>
        <v>#N/A</v>
      </c>
      <c r="F20" s="3" t="s">
        <v>56</v>
      </c>
      <c r="G20" s="10" t="str">
        <f t="shared" si="4"/>
        <v>54969.4758</v>
      </c>
      <c r="H20" s="8">
        <f t="shared" si="5"/>
        <v>9151</v>
      </c>
      <c r="I20" s="33" t="s">
        <v>79</v>
      </c>
      <c r="J20" s="34" t="s">
        <v>80</v>
      </c>
      <c r="K20" s="33">
        <v>9151</v>
      </c>
      <c r="L20" s="33" t="s">
        <v>81</v>
      </c>
      <c r="M20" s="34" t="s">
        <v>61</v>
      </c>
      <c r="N20" s="34" t="s">
        <v>56</v>
      </c>
      <c r="O20" s="35" t="s">
        <v>63</v>
      </c>
      <c r="P20" s="36" t="s">
        <v>75</v>
      </c>
    </row>
    <row r="21" spans="1:16" ht="12.75" customHeight="1" thickBot="1" x14ac:dyDescent="0.25">
      <c r="A21" s="8" t="str">
        <f t="shared" si="0"/>
        <v>OEJV 0137 </v>
      </c>
      <c r="B21" s="3" t="str">
        <f t="shared" si="1"/>
        <v>I</v>
      </c>
      <c r="C21" s="8">
        <f t="shared" si="2"/>
        <v>55446.499499999998</v>
      </c>
      <c r="D21" s="10" t="str">
        <f t="shared" si="3"/>
        <v>vis</v>
      </c>
      <c r="E21" s="32" t="e">
        <f>VLOOKUP(C21,Active!C$21:E$964,3,FALSE)</f>
        <v>#N/A</v>
      </c>
      <c r="F21" s="3" t="s">
        <v>56</v>
      </c>
      <c r="G21" s="10" t="str">
        <f t="shared" si="4"/>
        <v>55446.4995</v>
      </c>
      <c r="H21" s="8">
        <f t="shared" si="5"/>
        <v>10919</v>
      </c>
      <c r="I21" s="33" t="s">
        <v>83</v>
      </c>
      <c r="J21" s="34" t="s">
        <v>84</v>
      </c>
      <c r="K21" s="33">
        <v>10919</v>
      </c>
      <c r="L21" s="33" t="s">
        <v>85</v>
      </c>
      <c r="M21" s="34" t="s">
        <v>61</v>
      </c>
      <c r="N21" s="34" t="s">
        <v>41</v>
      </c>
      <c r="O21" s="35" t="s">
        <v>63</v>
      </c>
      <c r="P21" s="36" t="s">
        <v>75</v>
      </c>
    </row>
    <row r="22" spans="1:16" ht="12.75" customHeight="1" thickBot="1" x14ac:dyDescent="0.25">
      <c r="A22" s="8" t="str">
        <f t="shared" si="0"/>
        <v>OEJV 0137 </v>
      </c>
      <c r="B22" s="3" t="str">
        <f t="shared" si="1"/>
        <v>I</v>
      </c>
      <c r="C22" s="8">
        <f t="shared" si="2"/>
        <v>55446.500800000002</v>
      </c>
      <c r="D22" s="10" t="str">
        <f t="shared" si="3"/>
        <v>vis</v>
      </c>
      <c r="E22" s="32" t="e">
        <f>VLOOKUP(C22,Active!C$21:E$964,3,FALSE)</f>
        <v>#N/A</v>
      </c>
      <c r="F22" s="3" t="s">
        <v>56</v>
      </c>
      <c r="G22" s="10" t="str">
        <f t="shared" si="4"/>
        <v>55446.5008</v>
      </c>
      <c r="H22" s="8">
        <f t="shared" si="5"/>
        <v>10919</v>
      </c>
      <c r="I22" s="33" t="s">
        <v>86</v>
      </c>
      <c r="J22" s="34" t="s">
        <v>87</v>
      </c>
      <c r="K22" s="33">
        <v>10919</v>
      </c>
      <c r="L22" s="33" t="s">
        <v>88</v>
      </c>
      <c r="M22" s="34" t="s">
        <v>61</v>
      </c>
      <c r="N22" s="34" t="s">
        <v>62</v>
      </c>
      <c r="O22" s="35" t="s">
        <v>63</v>
      </c>
      <c r="P22" s="36" t="s">
        <v>75</v>
      </c>
    </row>
    <row r="23" spans="1:16" ht="12.75" customHeight="1" thickBot="1" x14ac:dyDescent="0.25">
      <c r="A23" s="8" t="str">
        <f t="shared" si="0"/>
        <v>BAVM 225 </v>
      </c>
      <c r="B23" s="3" t="str">
        <f t="shared" si="1"/>
        <v>I</v>
      </c>
      <c r="C23" s="8">
        <f t="shared" si="2"/>
        <v>55711.453600000001</v>
      </c>
      <c r="D23" s="10" t="str">
        <f t="shared" si="3"/>
        <v>vis</v>
      </c>
      <c r="E23" s="32">
        <f>VLOOKUP(C23,Active!C$21:E$964,3,FALSE)</f>
        <v>2088.4798972625554</v>
      </c>
      <c r="F23" s="3" t="s">
        <v>56</v>
      </c>
      <c r="G23" s="10" t="str">
        <f t="shared" si="4"/>
        <v>55711.4536</v>
      </c>
      <c r="H23" s="8">
        <f t="shared" si="5"/>
        <v>11901</v>
      </c>
      <c r="I23" s="33" t="s">
        <v>95</v>
      </c>
      <c r="J23" s="34" t="s">
        <v>96</v>
      </c>
      <c r="K23" s="33">
        <v>11901</v>
      </c>
      <c r="L23" s="33" t="s">
        <v>85</v>
      </c>
      <c r="M23" s="34" t="s">
        <v>61</v>
      </c>
      <c r="N23" s="34" t="s">
        <v>97</v>
      </c>
      <c r="O23" s="35" t="s">
        <v>93</v>
      </c>
      <c r="P23" s="36" t="s">
        <v>98</v>
      </c>
    </row>
    <row r="24" spans="1:16" x14ac:dyDescent="0.2">
      <c r="B24" s="3"/>
      <c r="E24" s="32"/>
      <c r="F24" s="3"/>
    </row>
    <row r="25" spans="1:16" x14ac:dyDescent="0.2">
      <c r="B25" s="3"/>
      <c r="E25" s="32"/>
      <c r="F25" s="3"/>
    </row>
    <row r="26" spans="1:16" x14ac:dyDescent="0.2">
      <c r="B26" s="3"/>
      <c r="E26" s="32"/>
      <c r="F26" s="3"/>
    </row>
    <row r="27" spans="1:16" x14ac:dyDescent="0.2">
      <c r="B27" s="3"/>
      <c r="E27" s="32"/>
      <c r="F27" s="3"/>
    </row>
    <row r="28" spans="1:16" x14ac:dyDescent="0.2">
      <c r="B28" s="3"/>
      <c r="E28" s="32"/>
      <c r="F28" s="3"/>
    </row>
    <row r="29" spans="1:16" x14ac:dyDescent="0.2">
      <c r="B29" s="3"/>
      <c r="E29" s="32"/>
      <c r="F29" s="3"/>
    </row>
    <row r="30" spans="1:16" x14ac:dyDescent="0.2">
      <c r="B30" s="3"/>
      <c r="E30" s="32"/>
      <c r="F30" s="3"/>
    </row>
    <row r="31" spans="1:16" x14ac:dyDescent="0.2">
      <c r="B31" s="3"/>
      <c r="E31" s="32"/>
      <c r="F31" s="3"/>
    </row>
    <row r="32" spans="1:16" x14ac:dyDescent="0.2">
      <c r="B32" s="3"/>
      <c r="E32" s="32"/>
      <c r="F32" s="3"/>
    </row>
    <row r="33" spans="2:6" x14ac:dyDescent="0.2">
      <c r="B33" s="3"/>
      <c r="E33" s="32"/>
      <c r="F33" s="3"/>
    </row>
    <row r="34" spans="2:6" x14ac:dyDescent="0.2">
      <c r="B34" s="3"/>
      <c r="E34" s="32"/>
      <c r="F34" s="3"/>
    </row>
    <row r="35" spans="2:6" x14ac:dyDescent="0.2">
      <c r="B35" s="3"/>
      <c r="E35" s="32"/>
      <c r="F35" s="3"/>
    </row>
    <row r="36" spans="2:6" x14ac:dyDescent="0.2">
      <c r="B36" s="3"/>
      <c r="E36" s="32"/>
      <c r="F36" s="3"/>
    </row>
    <row r="37" spans="2:6" x14ac:dyDescent="0.2">
      <c r="B37" s="3"/>
      <c r="E37" s="32"/>
      <c r="F37" s="3"/>
    </row>
    <row r="38" spans="2:6" x14ac:dyDescent="0.2">
      <c r="B38" s="3"/>
      <c r="E38" s="32"/>
      <c r="F38" s="3"/>
    </row>
    <row r="39" spans="2:6" x14ac:dyDescent="0.2">
      <c r="B39" s="3"/>
      <c r="E39" s="32"/>
      <c r="F39" s="3"/>
    </row>
    <row r="40" spans="2:6" x14ac:dyDescent="0.2">
      <c r="B40" s="3"/>
      <c r="E40" s="32"/>
      <c r="F40" s="3"/>
    </row>
    <row r="41" spans="2:6" x14ac:dyDescent="0.2">
      <c r="B41" s="3"/>
      <c r="E41" s="32"/>
      <c r="F41" s="3"/>
    </row>
    <row r="42" spans="2:6" x14ac:dyDescent="0.2">
      <c r="B42" s="3"/>
      <c r="E42" s="32"/>
      <c r="F42" s="3"/>
    </row>
    <row r="43" spans="2:6" x14ac:dyDescent="0.2">
      <c r="B43" s="3"/>
      <c r="E43" s="32"/>
      <c r="F43" s="3"/>
    </row>
    <row r="44" spans="2:6" x14ac:dyDescent="0.2">
      <c r="B44" s="3"/>
      <c r="E44" s="32"/>
      <c r="F44" s="3"/>
    </row>
    <row r="45" spans="2:6" x14ac:dyDescent="0.2">
      <c r="B45" s="3"/>
      <c r="E45" s="32"/>
      <c r="F45" s="3"/>
    </row>
    <row r="46" spans="2:6" x14ac:dyDescent="0.2">
      <c r="B46" s="3"/>
      <c r="E46" s="32"/>
      <c r="F46" s="3"/>
    </row>
    <row r="47" spans="2:6" x14ac:dyDescent="0.2">
      <c r="B47" s="3"/>
      <c r="E47" s="32"/>
      <c r="F47" s="3"/>
    </row>
    <row r="48" spans="2:6" x14ac:dyDescent="0.2">
      <c r="B48" s="3"/>
      <c r="E48" s="32"/>
      <c r="F48" s="3"/>
    </row>
    <row r="49" spans="2:6" x14ac:dyDescent="0.2">
      <c r="B49" s="3"/>
      <c r="E49" s="32"/>
      <c r="F49" s="3"/>
    </row>
    <row r="50" spans="2:6" x14ac:dyDescent="0.2">
      <c r="B50" s="3"/>
      <c r="E50" s="32"/>
      <c r="F50" s="3"/>
    </row>
    <row r="51" spans="2:6" x14ac:dyDescent="0.2">
      <c r="B51" s="3"/>
      <c r="E51" s="32"/>
      <c r="F51" s="3"/>
    </row>
    <row r="52" spans="2:6" x14ac:dyDescent="0.2">
      <c r="B52" s="3"/>
      <c r="E52" s="32"/>
      <c r="F52" s="3"/>
    </row>
    <row r="53" spans="2:6" x14ac:dyDescent="0.2">
      <c r="B53" s="3"/>
      <c r="E53" s="32"/>
      <c r="F53" s="3"/>
    </row>
    <row r="54" spans="2:6" x14ac:dyDescent="0.2">
      <c r="B54" s="3"/>
      <c r="E54" s="32"/>
      <c r="F54" s="3"/>
    </row>
    <row r="55" spans="2:6" x14ac:dyDescent="0.2">
      <c r="B55" s="3"/>
      <c r="E55" s="32"/>
      <c r="F55" s="3"/>
    </row>
    <row r="56" spans="2:6" x14ac:dyDescent="0.2">
      <c r="B56" s="3"/>
      <c r="E56" s="32"/>
      <c r="F56" s="3"/>
    </row>
    <row r="57" spans="2:6" x14ac:dyDescent="0.2">
      <c r="B57" s="3"/>
      <c r="E57" s="32"/>
      <c r="F57" s="3"/>
    </row>
    <row r="58" spans="2:6" x14ac:dyDescent="0.2">
      <c r="B58" s="3"/>
      <c r="E58" s="32"/>
      <c r="F58" s="3"/>
    </row>
    <row r="59" spans="2:6" x14ac:dyDescent="0.2">
      <c r="B59" s="3"/>
      <c r="E59" s="32"/>
      <c r="F59" s="3"/>
    </row>
    <row r="60" spans="2:6" x14ac:dyDescent="0.2">
      <c r="B60" s="3"/>
      <c r="E60" s="32"/>
      <c r="F60" s="3"/>
    </row>
    <row r="61" spans="2:6" x14ac:dyDescent="0.2">
      <c r="B61" s="3"/>
      <c r="E61" s="32"/>
      <c r="F61" s="3"/>
    </row>
    <row r="62" spans="2:6" x14ac:dyDescent="0.2">
      <c r="B62" s="3"/>
      <c r="E62" s="32"/>
      <c r="F62" s="3"/>
    </row>
    <row r="63" spans="2:6" x14ac:dyDescent="0.2">
      <c r="B63" s="3"/>
      <c r="E63" s="32"/>
      <c r="F63" s="3"/>
    </row>
    <row r="64" spans="2:6" x14ac:dyDescent="0.2">
      <c r="B64" s="3"/>
      <c r="E64" s="32"/>
      <c r="F64" s="3"/>
    </row>
    <row r="65" spans="2:6" x14ac:dyDescent="0.2">
      <c r="B65" s="3"/>
      <c r="E65" s="32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</sheetData>
  <phoneticPr fontId="8" type="noConversion"/>
  <hyperlinks>
    <hyperlink ref="P14" r:id="rId1" display="http://var.astro.cz/oejv/issues/oejv0094.pdf" xr:uid="{00000000-0004-0000-0100-000000000000}"/>
    <hyperlink ref="P15" r:id="rId2" display="http://var.astro.cz/oejv/issues/oejv0094.pdf" xr:uid="{00000000-0004-0000-0100-000001000000}"/>
    <hyperlink ref="P16" r:id="rId3" display="http://var.astro.cz/oejv/issues/oejv0107.pdf" xr:uid="{00000000-0004-0000-0100-000002000000}"/>
    <hyperlink ref="P17" r:id="rId4" display="http://var.astro.cz/oejv/issues/oejv0137.pdf" xr:uid="{00000000-0004-0000-0100-000003000000}"/>
    <hyperlink ref="P18" r:id="rId5" display="http://var.astro.cz/oejv/issues/oejv0137.pdf" xr:uid="{00000000-0004-0000-0100-000004000000}"/>
    <hyperlink ref="P19" r:id="rId6" display="http://var.astro.cz/oejv/issues/oejv0137.pdf" xr:uid="{00000000-0004-0000-0100-000005000000}"/>
    <hyperlink ref="P20" r:id="rId7" display="http://var.astro.cz/oejv/issues/oejv0137.pdf" xr:uid="{00000000-0004-0000-0100-000006000000}"/>
    <hyperlink ref="P21" r:id="rId8" display="http://var.astro.cz/oejv/issues/oejv0137.pdf" xr:uid="{00000000-0004-0000-0100-000007000000}"/>
    <hyperlink ref="P22" r:id="rId9" display="http://var.astro.cz/oejv/issues/oejv0137.pdf" xr:uid="{00000000-0004-0000-0100-000008000000}"/>
    <hyperlink ref="P11" r:id="rId10" display="http://www.bav-astro.de/sfs/BAVM_link.php?BAVMnr=220" xr:uid="{00000000-0004-0000-0100-000009000000}"/>
    <hyperlink ref="P23" r:id="rId11" display="http://www.bav-astro.de/sfs/BAVM_link.php?BAVMnr=225" xr:uid="{00000000-0004-0000-0100-00000A000000}"/>
    <hyperlink ref="P12" r:id="rId12" display="http://www.bav-astro.de/sfs/BAVM_link.php?BAVMnr=220" xr:uid="{00000000-0004-0000-0100-00000B000000}"/>
    <hyperlink ref="P13" r:id="rId13" display="http://www.konkoly.hu/cgi-bin/IBVS?6050" xr:uid="{00000000-0004-0000-0100-00000C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2024-08-24T07:38:16Z</dcterms:modified>
</cp:coreProperties>
</file>