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47FB81-2A25-48FD-96A5-29E926C444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60" i="1"/>
  <c r="Q32" i="1"/>
  <c r="Q31" i="1"/>
  <c r="Q30" i="1"/>
  <c r="Q29" i="1"/>
  <c r="Q28" i="1"/>
  <c r="Q27" i="1"/>
  <c r="Q26" i="1"/>
  <c r="Q25" i="1"/>
  <c r="Q24" i="1"/>
  <c r="Q23" i="1"/>
  <c r="Q22" i="1"/>
  <c r="Q21" i="1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Q59" i="1"/>
  <c r="Q58" i="1"/>
  <c r="Q57" i="1"/>
  <c r="Q50" i="1"/>
  <c r="Q51" i="1"/>
  <c r="Q54" i="1"/>
  <c r="Q55" i="1"/>
  <c r="Q56" i="1"/>
  <c r="F16" i="1"/>
  <c r="F17" i="1" s="1"/>
  <c r="C17" i="1"/>
  <c r="Q52" i="1"/>
  <c r="Q53" i="1"/>
  <c r="Q49" i="1"/>
  <c r="Q38" i="1"/>
  <c r="Q34" i="1"/>
  <c r="Q35" i="1"/>
  <c r="Q36" i="1"/>
  <c r="Q37" i="1"/>
  <c r="Q39" i="1"/>
  <c r="Q40" i="1"/>
  <c r="Q41" i="1"/>
  <c r="Q42" i="1"/>
  <c r="Q43" i="1"/>
  <c r="Q44" i="1"/>
  <c r="Q45" i="1"/>
  <c r="Q46" i="1"/>
  <c r="Q47" i="1"/>
  <c r="Q48" i="1"/>
  <c r="D4" i="1"/>
  <c r="C8" i="1"/>
  <c r="C4" i="1"/>
  <c r="C7" i="1"/>
  <c r="B2" i="1"/>
  <c r="Q33" i="1"/>
  <c r="E36" i="2"/>
  <c r="E24" i="2"/>
  <c r="E46" i="1"/>
  <c r="F46" i="1"/>
  <c r="E22" i="1"/>
  <c r="F22" i="1"/>
  <c r="E52" i="1"/>
  <c r="F52" i="1"/>
  <c r="E57" i="1"/>
  <c r="F57" i="1"/>
  <c r="G57" i="1"/>
  <c r="K57" i="1"/>
  <c r="E59" i="1"/>
  <c r="F59" i="1"/>
  <c r="G59" i="1"/>
  <c r="K59" i="1"/>
  <c r="E33" i="1"/>
  <c r="F33" i="1"/>
  <c r="E44" i="1"/>
  <c r="F44" i="1"/>
  <c r="G44" i="1"/>
  <c r="K44" i="1"/>
  <c r="E47" i="1"/>
  <c r="F47" i="1"/>
  <c r="E36" i="1"/>
  <c r="F36" i="1"/>
  <c r="E26" i="1"/>
  <c r="F26" i="1"/>
  <c r="G26" i="1"/>
  <c r="K26" i="1"/>
  <c r="E50" i="1"/>
  <c r="F50" i="1"/>
  <c r="G54" i="1"/>
  <c r="J54" i="1"/>
  <c r="E39" i="1"/>
  <c r="F39" i="1"/>
  <c r="E29" i="1"/>
  <c r="F29" i="1"/>
  <c r="G29" i="1"/>
  <c r="K29" i="1"/>
  <c r="G46" i="1"/>
  <c r="K46" i="1"/>
  <c r="G22" i="1"/>
  <c r="K22" i="1"/>
  <c r="G52" i="1"/>
  <c r="K52" i="1"/>
  <c r="G33" i="1"/>
  <c r="G47" i="1"/>
  <c r="J47" i="1"/>
  <c r="E55" i="1"/>
  <c r="F55" i="1"/>
  <c r="G55" i="1"/>
  <c r="J55" i="1"/>
  <c r="E42" i="1"/>
  <c r="F42" i="1"/>
  <c r="G42" i="1"/>
  <c r="G36" i="1"/>
  <c r="J36" i="1"/>
  <c r="E24" i="1"/>
  <c r="F24" i="1"/>
  <c r="E32" i="1"/>
  <c r="F32" i="1"/>
  <c r="E48" i="1"/>
  <c r="F48" i="1"/>
  <c r="G50" i="1"/>
  <c r="J50" i="1"/>
  <c r="E37" i="1"/>
  <c r="F37" i="1"/>
  <c r="G37" i="1"/>
  <c r="J37" i="1"/>
  <c r="G39" i="1"/>
  <c r="J39" i="1"/>
  <c r="E27" i="1"/>
  <c r="F27" i="1"/>
  <c r="G27" i="1"/>
  <c r="K27" i="1"/>
  <c r="E21" i="1"/>
  <c r="F21" i="1"/>
  <c r="E35" i="1"/>
  <c r="F35" i="1"/>
  <c r="E53" i="1"/>
  <c r="F53" i="1"/>
  <c r="G53" i="1"/>
  <c r="K53" i="1"/>
  <c r="E58" i="1"/>
  <c r="F58" i="1"/>
  <c r="G58" i="1"/>
  <c r="K58" i="1"/>
  <c r="E60" i="1"/>
  <c r="F60" i="1"/>
  <c r="G60" i="1"/>
  <c r="K60" i="1"/>
  <c r="E43" i="1"/>
  <c r="F43" i="1"/>
  <c r="E45" i="1"/>
  <c r="F45" i="1"/>
  <c r="G45" i="1"/>
  <c r="K45" i="1"/>
  <c r="E51" i="1"/>
  <c r="F51" i="1"/>
  <c r="E41" i="1"/>
  <c r="F41" i="1"/>
  <c r="G41" i="1"/>
  <c r="J41" i="1"/>
  <c r="G24" i="1"/>
  <c r="K24" i="1"/>
  <c r="E30" i="1"/>
  <c r="F30" i="1"/>
  <c r="G30" i="1"/>
  <c r="K30" i="1"/>
  <c r="G32" i="1"/>
  <c r="K32" i="1"/>
  <c r="G48" i="1"/>
  <c r="J48" i="1"/>
  <c r="E56" i="1"/>
  <c r="F56" i="1"/>
  <c r="E38" i="1"/>
  <c r="F38" i="1"/>
  <c r="E25" i="1"/>
  <c r="F25" i="1"/>
  <c r="G25" i="1"/>
  <c r="K25" i="1"/>
  <c r="G21" i="1"/>
  <c r="K21" i="1"/>
  <c r="G35" i="1"/>
  <c r="K35" i="1"/>
  <c r="G43" i="1"/>
  <c r="K43" i="1"/>
  <c r="E49" i="1"/>
  <c r="F49" i="1"/>
  <c r="G49" i="1"/>
  <c r="J49" i="1"/>
  <c r="G51" i="1"/>
  <c r="J51" i="1"/>
  <c r="E40" i="1"/>
  <c r="F40" i="1"/>
  <c r="G40" i="1"/>
  <c r="J40" i="1"/>
  <c r="E28" i="1"/>
  <c r="F28" i="1"/>
  <c r="G28" i="1"/>
  <c r="K28" i="1"/>
  <c r="E54" i="1"/>
  <c r="F54" i="1"/>
  <c r="G56" i="1"/>
  <c r="J56" i="1"/>
  <c r="G38" i="1"/>
  <c r="K38" i="1"/>
  <c r="E34" i="1"/>
  <c r="F34" i="1"/>
  <c r="G34" i="1"/>
  <c r="I34" i="1"/>
  <c r="E23" i="1"/>
  <c r="F23" i="1"/>
  <c r="G23" i="1"/>
  <c r="K23" i="1"/>
  <c r="E31" i="1"/>
  <c r="F31" i="1"/>
  <c r="G31" i="1"/>
  <c r="K31" i="1"/>
  <c r="E38" i="2"/>
  <c r="E25" i="2"/>
  <c r="E31" i="2"/>
  <c r="E44" i="2"/>
  <c r="E14" i="2"/>
  <c r="E20" i="2"/>
  <c r="E26" i="2"/>
  <c r="E39" i="2"/>
  <c r="E45" i="2"/>
  <c r="E15" i="2"/>
  <c r="E27" i="2"/>
  <c r="E32" i="2"/>
  <c r="E40" i="2"/>
  <c r="E46" i="2"/>
  <c r="E33" i="2"/>
  <c r="J42" i="1"/>
  <c r="E19" i="2"/>
  <c r="E11" i="2"/>
  <c r="E22" i="2"/>
  <c r="E13" i="2"/>
  <c r="E29" i="2"/>
  <c r="E43" i="2"/>
  <c r="E23" i="2"/>
  <c r="E21" i="2"/>
  <c r="E16" i="2"/>
  <c r="E17" i="2"/>
  <c r="E37" i="2"/>
  <c r="K33" i="1"/>
  <c r="H33" i="1"/>
  <c r="E18" i="2"/>
  <c r="E34" i="2"/>
  <c r="E12" i="2"/>
  <c r="E28" i="2"/>
  <c r="E41" i="2"/>
  <c r="E30" i="2"/>
  <c r="E42" i="2"/>
  <c r="E35" i="2"/>
  <c r="C12" i="1"/>
  <c r="C11" i="1"/>
  <c r="O54" i="1" l="1"/>
  <c r="O59" i="1"/>
  <c r="O56" i="1"/>
  <c r="O47" i="1"/>
  <c r="O44" i="1"/>
  <c r="O57" i="1"/>
  <c r="O42" i="1"/>
  <c r="O55" i="1"/>
  <c r="O51" i="1"/>
  <c r="O46" i="1"/>
  <c r="O53" i="1"/>
  <c r="O60" i="1"/>
  <c r="O49" i="1"/>
  <c r="O50" i="1"/>
  <c r="O52" i="1"/>
  <c r="O45" i="1"/>
  <c r="O43" i="1"/>
  <c r="C15" i="1"/>
  <c r="O48" i="1"/>
  <c r="O58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<sst xmlns="http://schemas.openxmlformats.org/spreadsheetml/2006/main" count="444" uniqueCount="218">
  <si>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</si>
  <si>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</si>
  <si>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</si>
  <si>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</si>
  <si>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</si>
  <si>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</si>
  <si>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</si>
  <si>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</si>
  <si>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</si>
  <si>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</si>
  <si>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</si>
  <si>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</si>
  <si>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</si>
  <si>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</si>
  <si>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</si>
  <si>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</si>
  <si>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</si>
  <si>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</si>
  <si>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</si>
  <si>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</si>
  <si>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</si>
  <si>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</si>
  <si>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</si>
  <si>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</si>
  <si>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</si>
  <si>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</si>
  <si>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</si>
  <si>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</si>
  <si>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</si>
  <si>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</si>
  <si>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</si>
  <si>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</si>
  <si>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</si>
  <si>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</si>
  <si>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</si>
  <si>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V1067 Her / GSC 3100-1616               </t>
  </si>
  <si>
    <t xml:space="preserve">EW        </t>
  </si>
  <si>
    <t>IBVS 5438</t>
  </si>
  <si>
    <t>II</t>
  </si>
  <si>
    <t>IBVS 5543</t>
  </si>
  <si>
    <t>IBVS 5657</t>
  </si>
  <si>
    <t>IBVS 5731</t>
  </si>
  <si>
    <t>IBVS 5713</t>
  </si>
  <si>
    <t>IBVS 5781</t>
  </si>
  <si>
    <t>IBVS 5802</t>
  </si>
  <si>
    <t>IBVS 5874</t>
  </si>
  <si>
    <t>OEJV 0074</t>
  </si>
  <si>
    <t>CCD+C</t>
  </si>
  <si>
    <t>IBVS 5920</t>
  </si>
  <si>
    <t>Add cycle</t>
  </si>
  <si>
    <t>Old Cycle</t>
  </si>
  <si>
    <t>IBVS 5918</t>
  </si>
  <si>
    <t>IBVS 5959</t>
  </si>
  <si>
    <t>IBVS 6029</t>
  </si>
  <si>
    <t>IBVS 6154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</si>
  <si>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</si>
  <si>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</si>
  <si>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</si>
  <si>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</si>
  <si>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</si>
  <si>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</si>
  <si>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</si>
  <si>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</si>
  <si>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</si>
  <si>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</si>
  <si>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</si>
  <si>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2451286.8514 </t>
  </si>
  <si>
    <t> 18.04.1999 08:26 </t>
  </si>
  <si>
    <t> 0.0013 </t>
  </si>
  <si>
    <t>E </t>
  </si>
  <si>
    <t>?</t>
  </si>
  <si>
    <t> Blättler&amp;Diethelm </t>
  </si>
  <si>
    <t>IBVS 4966 </t>
  </si>
  <si>
    <t>2451310.7238 </t>
  </si>
  <si>
    <t> 12.05.1999 05:22 </t>
  </si>
  <si>
    <t> -0.0015 </t>
  </si>
  <si>
    <t>2451746.4132 </t>
  </si>
  <si>
    <t> 20.07.2000 21:55 </t>
  </si>
  <si>
    <t> -0.0011 </t>
  </si>
  <si>
    <t> E.Blättler </t>
  </si>
  <si>
    <t> BBS 123 </t>
  </si>
  <si>
    <t>2451746.5437 </t>
  </si>
  <si>
    <t> 21.07.2000 01:02 </t>
  </si>
  <si>
    <t> 0.0004 </t>
  </si>
  <si>
    <t>2451752.4816 </t>
  </si>
  <si>
    <t> 26.07.2000 23:33 </t>
  </si>
  <si>
    <t> 0.0018 </t>
  </si>
  <si>
    <t>2451768.4809 </t>
  </si>
  <si>
    <t> 11.08.2000 23:32 </t>
  </si>
  <si>
    <t> -0.0017 </t>
  </si>
  <si>
    <t>2451773.3856 </t>
  </si>
  <si>
    <t> 16.08.2000 21:15 </t>
  </si>
  <si>
    <t>2451773.5138 </t>
  </si>
  <si>
    <t> 17.08.2000 00:19 </t>
  </si>
  <si>
    <t> -0.0020 </t>
  </si>
  <si>
    <t>2451781.3865 </t>
  </si>
  <si>
    <t> 24.08.2000 21:16 </t>
  </si>
  <si>
    <t> -0.0016 </t>
  </si>
  <si>
    <t>2451781.5196 </t>
  </si>
  <si>
    <t> 25.08.2000 00:28 </t>
  </si>
  <si>
    <t> 0.0024 </t>
  </si>
  <si>
    <t>2452116.416 </t>
  </si>
  <si>
    <t> 25.07.2001 21:59 </t>
  </si>
  <si>
    <t> 0.002 </t>
  </si>
  <si>
    <t> BBS 126 </t>
  </si>
  <si>
    <t>2452463.4416 </t>
  </si>
  <si>
    <t> 07.07.2002 22:35 </t>
  </si>
  <si>
    <t> BBS 128 </t>
  </si>
  <si>
    <t>2452746.461 </t>
  </si>
  <si>
    <t> 16.04.2003 23:03 </t>
  </si>
  <si>
    <t> 0.001 </t>
  </si>
  <si>
    <t> BBS 129 </t>
  </si>
  <si>
    <t>2453096.460 </t>
  </si>
  <si>
    <t> 31.03.2004 23:02 </t>
  </si>
  <si>
    <t> 0.003 </t>
  </si>
  <si>
    <t> BBS 130 </t>
  </si>
  <si>
    <t>2453117.3654 </t>
  </si>
  <si>
    <t> 21.04.2004 20:46 </t>
  </si>
  <si>
    <t> 0.0020 </t>
  </si>
  <si>
    <t>o</t>
  </si>
  <si>
    <t> F.Agerer </t>
  </si>
  <si>
    <t>BAVM 173 </t>
  </si>
  <si>
    <t>2453117.4938 </t>
  </si>
  <si>
    <t> 21.04.2004 23:51 </t>
  </si>
  <si>
    <t>2453233.38310 </t>
  </si>
  <si>
    <t> 15.08.2004 21:11 </t>
  </si>
  <si>
    <t> -0.00057 </t>
  </si>
  <si>
    <t>C </t>
  </si>
  <si>
    <t> D.Motl </t>
  </si>
  <si>
    <t>OEJV 0074 </t>
  </si>
  <si>
    <t>2453515.4957 </t>
  </si>
  <si>
    <t> 24.05.2005 23:53 </t>
  </si>
  <si>
    <t> -0.0018 </t>
  </si>
  <si>
    <t>-I</t>
  </si>
  <si>
    <t>BAVM 178 </t>
  </si>
  <si>
    <t>2453620.4167 </t>
  </si>
  <si>
    <t> 06.09.2005 22:00 </t>
  </si>
  <si>
    <t>4340.5</t>
  </si>
  <si>
    <t> -0.0023 </t>
  </si>
  <si>
    <t>IBVS 5713 </t>
  </si>
  <si>
    <t>2453847.4259 </t>
  </si>
  <si>
    <t> 21.04.2006 22:13 </t>
  </si>
  <si>
    <t>5220</t>
  </si>
  <si>
    <t> -0.0005 </t>
  </si>
  <si>
    <t>2453847.5546 </t>
  </si>
  <si>
    <t> 22.04.2006 01:18 </t>
  </si>
  <si>
    <t>5220.5</t>
  </si>
  <si>
    <t> -0.0009 </t>
  </si>
  <si>
    <t>2453992.363 </t>
  </si>
  <si>
    <t> 13.09.2006 20:42 </t>
  </si>
  <si>
    <t>5781.5</t>
  </si>
  <si>
    <t> 0.008 </t>
  </si>
  <si>
    <t>R</t>
  </si>
  <si>
    <t> BBS 133 (=IBVS 5781) </t>
  </si>
  <si>
    <t>2453992.482 </t>
  </si>
  <si>
    <t> 13.09.2006 23:34 </t>
  </si>
  <si>
    <t>5782</t>
  </si>
  <si>
    <t> -0.002 </t>
  </si>
  <si>
    <t>2454202.4550 </t>
  </si>
  <si>
    <t> 11.04.2007 22:55 </t>
  </si>
  <si>
    <t>6595.5</t>
  </si>
  <si>
    <t> -0.0012 </t>
  </si>
  <si>
    <t>2454202.5873 </t>
  </si>
  <si>
    <t> 12.04.2007 02:05 </t>
  </si>
  <si>
    <t>6596</t>
  </si>
  <si>
    <t> 0.0021 </t>
  </si>
  <si>
    <t>2454245.4315 </t>
  </si>
  <si>
    <t> 24.05.2007 22:21 </t>
  </si>
  <si>
    <t>6762</t>
  </si>
  <si>
    <t> 0.0001 </t>
  </si>
  <si>
    <t>BAVM 186 </t>
  </si>
  <si>
    <t>2454245.5597 </t>
  </si>
  <si>
    <t> 25.05.2007 01:25 </t>
  </si>
  <si>
    <t>6762.5</t>
  </si>
  <si>
    <t> -0.0008 </t>
  </si>
  <si>
    <t>2454331.3826 </t>
  </si>
  <si>
    <t> 18.08.2007 21:10 </t>
  </si>
  <si>
    <t>7095</t>
  </si>
  <si>
    <t> 0.0007 </t>
  </si>
  <si>
    <t> M.&amp; C.Rätz </t>
  </si>
  <si>
    <t>BAVM 201 </t>
  </si>
  <si>
    <t>2454937.4208 </t>
  </si>
  <si>
    <t> 15.04.2009 22:05 </t>
  </si>
  <si>
    <t>9443</t>
  </si>
  <si>
    <t> -0.0025 </t>
  </si>
  <si>
    <t>BAVM 209 </t>
  </si>
  <si>
    <t>2454937.5507 </t>
  </si>
  <si>
    <t> 16.04.2009 01:13 </t>
  </si>
  <si>
    <t>9443.5</t>
  </si>
  <si>
    <t>2455067.3817 </t>
  </si>
  <si>
    <t> 23.08.2009 21:09 </t>
  </si>
  <si>
    <t>9946.5</t>
  </si>
  <si>
    <t> 0.0003 </t>
  </si>
  <si>
    <t>IBVS 5920 </t>
  </si>
  <si>
    <t>2455067.5087 </t>
  </si>
  <si>
    <t> 24.08.2009 00:12 </t>
  </si>
  <si>
    <t>9947</t>
  </si>
  <si>
    <t>2455358.3912 </t>
  </si>
  <si>
    <t> 10.06.2010 21:23 </t>
  </si>
  <si>
    <t>11074</t>
  </si>
  <si>
    <t> -0.0088 </t>
  </si>
  <si>
    <t>BAVM 214 </t>
  </si>
  <si>
    <t>2455358.5215 </t>
  </si>
  <si>
    <t> 11.06.2010 00:30 </t>
  </si>
  <si>
    <t>11074.5</t>
  </si>
  <si>
    <t> -0.0076 </t>
  </si>
  <si>
    <t>2455376.4583 </t>
  </si>
  <si>
    <t> 28.06.2010 22:59 </t>
  </si>
  <si>
    <t>11144</t>
  </si>
  <si>
    <t> -0.0094 </t>
  </si>
  <si>
    <t>2456077.8631 </t>
  </si>
  <si>
    <t> 30.05.2012 08:42 </t>
  </si>
  <si>
    <t>13861.5</t>
  </si>
  <si>
    <t> -0.0174 </t>
  </si>
  <si>
    <t> R.Diethelm </t>
  </si>
  <si>
    <t>IBVS 6029 </t>
  </si>
  <si>
    <t>IBVS 6195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</si>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</sst>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42" applyFont="1" applyAlignment="1">
      <alignment wrapText="1"/>
    </xf>
    <xf numFmtId="0" fontId="14" fillId="0" borderId="0" xfId="42" applyFont="1" applyAlignment="1">
      <alignment horizontal="center" wrapText="1"/>
    </xf>
    <xf numFmtId="0" fontId="14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V1067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E7-4C6E-A2AA-6A0394194E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3">
                  <c:v>1.0868000026675873E-3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E7-4C6E-A2AA-6A0394194E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5">
                  <c:v>1.9916000019293278E-3</c:v>
                </c:pt>
                <c:pt idx="16">
                  <c:v>1.3367999999900348E-3</c:v>
                </c:pt>
                <c:pt idx="18">
                  <c:v>-1.7663999969954602E-3</c:v>
                </c:pt>
                <c:pt idx="19">
                  <c:v>-2.3187999977380969E-3</c:v>
                </c:pt>
                <c:pt idx="20">
                  <c:v>-5.1199999870732427E-4</c:v>
                </c:pt>
                <c:pt idx="21">
                  <c:v>-8.6679999367333949E-4</c:v>
                </c:pt>
                <c:pt idx="26">
                  <c:v>8.4799998148810118E-5</c:v>
                </c:pt>
                <c:pt idx="27">
                  <c:v>-7.6999999873805791E-4</c:v>
                </c:pt>
                <c:pt idx="28">
                  <c:v>6.8800000008195639E-4</c:v>
                </c:pt>
                <c:pt idx="29">
                  <c:v>-2.4527999994461425E-3</c:v>
                </c:pt>
                <c:pt idx="30">
                  <c:v>-1.607599995622877E-3</c:v>
                </c:pt>
                <c:pt idx="33">
                  <c:v>-8.8104000024031848E-3</c:v>
                </c:pt>
                <c:pt idx="34">
                  <c:v>-7.565199994132854E-3</c:v>
                </c:pt>
                <c:pt idx="35">
                  <c:v>-9.3823999995947815E-3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E7-4C6E-A2AA-6A0394194E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1.2748000008286908E-3</c:v>
                </c:pt>
                <c:pt idx="1">
                  <c:v>-1.4631999947596341E-3</c:v>
                </c:pt>
                <c:pt idx="2">
                  <c:v>-1.0679999977583066E-3</c:v>
                </c:pt>
                <c:pt idx="3">
                  <c:v>3.772000054595992E-4</c:v>
                </c:pt>
                <c:pt idx="4">
                  <c:v>1.7564000008860603E-3</c:v>
                </c:pt>
                <c:pt idx="5">
                  <c:v>-1.738799997838214E-3</c:v>
                </c:pt>
                <c:pt idx="6">
                  <c:v>-1.1211999953957275E-3</c:v>
                </c:pt>
                <c:pt idx="7">
                  <c:v>-1.9759999995585531E-3</c:v>
                </c:pt>
                <c:pt idx="8">
                  <c:v>-1.6187999935937114E-3</c:v>
                </c:pt>
                <c:pt idx="9">
                  <c:v>2.4264000021503307E-3</c:v>
                </c:pt>
                <c:pt idx="10">
                  <c:v>1.6203999985009432E-3</c:v>
                </c:pt>
                <c:pt idx="11">
                  <c:v>-1.1367999977665022E-3</c:v>
                </c:pt>
                <c:pt idx="12">
                  <c:v>0</c:v>
                </c:pt>
                <c:pt idx="14">
                  <c:v>3.4692000044742599E-3</c:v>
                </c:pt>
                <c:pt idx="17">
                  <c:v>-5.7359999482287094E-4</c:v>
                </c:pt>
                <c:pt idx="22">
                  <c:v>8.0476000002818182E-3</c:v>
                </c:pt>
                <c:pt idx="23">
                  <c:v>-2.0071999897481874E-3</c:v>
                </c:pt>
                <c:pt idx="24">
                  <c:v>-1.1667999933706596E-3</c:v>
                </c:pt>
                <c:pt idx="25">
                  <c:v>2.0784000007552095E-3</c:v>
                </c:pt>
                <c:pt idx="31">
                  <c:v>2.6359999901615083E-4</c:v>
                </c:pt>
                <c:pt idx="32">
                  <c:v>-1.7911999966599979E-3</c:v>
                </c:pt>
                <c:pt idx="36">
                  <c:v>-1.7420399992261082E-2</c:v>
                </c:pt>
                <c:pt idx="37">
                  <c:v>-1.899079999566311E-2</c:v>
                </c:pt>
                <c:pt idx="38">
                  <c:v>-2.2267599997576326E-2</c:v>
                </c:pt>
                <c:pt idx="39">
                  <c:v>-2.2267599997576326E-2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E7-4C6E-A2AA-6A0394194E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E7-4C6E-A2AA-6A0394194E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E7-4C6E-A2AA-6A0394194E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5.4000000000000003E-3</c:v>
                  </c:pt>
                  <c:pt idx="16">
                    <c:v>3.5999999999999999E-3</c:v>
                  </c:pt>
                  <c:pt idx="17">
                    <c:v>0</c:v>
                  </c:pt>
                  <c:pt idx="18">
                    <c:v>8.0000000000000004E-4</c:v>
                  </c:pt>
                  <c:pt idx="19">
                    <c:v>1.8E-3</c:v>
                  </c:pt>
                  <c:pt idx="20">
                    <c:v>3.7000000000000002E-3</c:v>
                  </c:pt>
                  <c:pt idx="21">
                    <c:v>1.5E-3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1E-3</c:v>
                  </c:pt>
                  <c:pt idx="25">
                    <c:v>2.0000000000000001E-4</c:v>
                  </c:pt>
                  <c:pt idx="26">
                    <c:v>8.9999999999999998E-4</c:v>
                  </c:pt>
                  <c:pt idx="27">
                    <c:v>2.3E-3</c:v>
                  </c:pt>
                  <c:pt idx="28">
                    <c:v>2.0000000000000001E-4</c:v>
                  </c:pt>
                  <c:pt idx="29">
                    <c:v>5.0000000000000001E-4</c:v>
                  </c:pt>
                  <c:pt idx="30">
                    <c:v>8.9999999999999998E-4</c:v>
                  </c:pt>
                  <c:pt idx="31">
                    <c:v>4.0000000000000002E-4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8.9999999999999998E-4</c:v>
                  </c:pt>
                  <c:pt idx="35">
                    <c:v>8.9999999999999998E-4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E7-4C6E-A2AA-6A0394194E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-4700.5</c:v>
                </c:pt>
                <c:pt idx="1">
                  <c:v>-4608</c:v>
                </c:pt>
                <c:pt idx="2">
                  <c:v>-2920</c:v>
                </c:pt>
                <c:pt idx="3">
                  <c:v>-2919.5</c:v>
                </c:pt>
                <c:pt idx="4">
                  <c:v>-2896.5</c:v>
                </c:pt>
                <c:pt idx="5">
                  <c:v>-2834.5</c:v>
                </c:pt>
                <c:pt idx="6">
                  <c:v>-2815.5</c:v>
                </c:pt>
                <c:pt idx="7">
                  <c:v>-2815</c:v>
                </c:pt>
                <c:pt idx="8">
                  <c:v>-2784.5</c:v>
                </c:pt>
                <c:pt idx="9">
                  <c:v>-2784</c:v>
                </c:pt>
                <c:pt idx="10">
                  <c:v>-1486.5</c:v>
                </c:pt>
                <c:pt idx="11">
                  <c:v>-142</c:v>
                </c:pt>
                <c:pt idx="12">
                  <c:v>0</c:v>
                </c:pt>
                <c:pt idx="13">
                  <c:v>954.5</c:v>
                </c:pt>
                <c:pt idx="14">
                  <c:v>2310.5</c:v>
                </c:pt>
                <c:pt idx="15">
                  <c:v>2391.5</c:v>
                </c:pt>
                <c:pt idx="16">
                  <c:v>2392</c:v>
                </c:pt>
                <c:pt idx="17">
                  <c:v>2841</c:v>
                </c:pt>
                <c:pt idx="18">
                  <c:v>3934</c:v>
                </c:pt>
                <c:pt idx="19">
                  <c:v>4340.5</c:v>
                </c:pt>
                <c:pt idx="20">
                  <c:v>5220</c:v>
                </c:pt>
                <c:pt idx="21">
                  <c:v>5220.5</c:v>
                </c:pt>
                <c:pt idx="22">
                  <c:v>5781.5</c:v>
                </c:pt>
                <c:pt idx="23">
                  <c:v>5782</c:v>
                </c:pt>
                <c:pt idx="24">
                  <c:v>6595.5</c:v>
                </c:pt>
                <c:pt idx="25">
                  <c:v>6596</c:v>
                </c:pt>
                <c:pt idx="26">
                  <c:v>6762</c:v>
                </c:pt>
                <c:pt idx="27">
                  <c:v>6762.5</c:v>
                </c:pt>
                <c:pt idx="28">
                  <c:v>7095</c:v>
                </c:pt>
                <c:pt idx="29">
                  <c:v>9443</c:v>
                </c:pt>
                <c:pt idx="30">
                  <c:v>9443.5</c:v>
                </c:pt>
                <c:pt idx="31">
                  <c:v>9946.5</c:v>
                </c:pt>
                <c:pt idx="32">
                  <c:v>9947</c:v>
                </c:pt>
                <c:pt idx="33">
                  <c:v>11074</c:v>
                </c:pt>
                <c:pt idx="34">
                  <c:v>11074.5</c:v>
                </c:pt>
                <c:pt idx="35">
                  <c:v>11144</c:v>
                </c:pt>
                <c:pt idx="36">
                  <c:v>13861.5</c:v>
                </c:pt>
                <c:pt idx="37">
                  <c:v>17910.5</c:v>
                </c:pt>
                <c:pt idx="38">
                  <c:v>19293.5</c:v>
                </c:pt>
                <c:pt idx="39">
                  <c:v>19293.5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1">
                  <c:v>3.4039307784743296E-3</c:v>
                </c:pt>
                <c:pt idx="22">
                  <c:v>2.382338373147129E-3</c:v>
                </c:pt>
                <c:pt idx="23">
                  <c:v>2.3814278629819535E-3</c:v>
                </c:pt>
                <c:pt idx="24">
                  <c:v>9.0002782424099433E-4</c:v>
                </c:pt>
                <c:pt idx="25">
                  <c:v>8.991173140758188E-4</c:v>
                </c:pt>
                <c:pt idx="26">
                  <c:v>5.9682793923746674E-4</c:v>
                </c:pt>
                <c:pt idx="27">
                  <c:v>5.9591742907229121E-4</c:v>
                </c:pt>
                <c:pt idx="28">
                  <c:v>-9.5718307695884242E-6</c:v>
                </c:pt>
                <c:pt idx="29">
                  <c:v>-4.2853275664349495E-3</c:v>
                </c:pt>
                <c:pt idx="30">
                  <c:v>-4.2862380766001268E-3</c:v>
                </c:pt>
                <c:pt idx="31">
                  <c:v>-5.2022113027669382E-3</c:v>
                </c:pt>
                <c:pt idx="32">
                  <c:v>-5.2031218129321155E-3</c:v>
                </c:pt>
                <c:pt idx="33">
                  <c:v>-7.2554117252382755E-3</c:v>
                </c:pt>
                <c:pt idx="34">
                  <c:v>-7.2563222354034493E-3</c:v>
                </c:pt>
                <c:pt idx="35">
                  <c:v>-7.3828831483628808E-3</c:v>
                </c:pt>
                <c:pt idx="36">
                  <c:v>-1.2331505896093126E-2</c:v>
                </c:pt>
                <c:pt idx="37">
                  <c:v>-1.9704817213686419E-2</c:v>
                </c:pt>
                <c:pt idx="38">
                  <c:v>-2.2223288330562568E-2</c:v>
                </c:pt>
                <c:pt idx="39">
                  <c:v>-2.2223288330562568E-2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E7-4C6E-A2AA-6A039419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81760"/>
        <c:axId val="1"/>
      </c:scatterChart>
      <c:valAx>
        <c:axId val="56228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28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406015037593983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AACB81-5E54-E40C-43AD-ACECE8CF1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konkoly.hu/cgi-bin/IBVS?5713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4966" TargetMode="External"/><Relationship Id="rId16" Type="http://schemas.openxmlformats.org/officeDocument/2006/relationships/hyperlink" Target="http://www.konkoly.hu/cgi-bin/IBVS?5920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966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E11" sqref="E11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35</v>
      </c>
      <c r="F1" s="3">
        <v>52500.094299999997</v>
      </c>
      <c r="G1" s="3">
        <v>0.25810959999999999</v>
      </c>
      <c r="H1" s="3" t="s">
        <v>36</v>
      </c>
    </row>
    <row r="2" spans="1:8" x14ac:dyDescent="0.2">
      <c r="A2" t="s">
        <v>22</v>
      </c>
      <c r="B2" t="str">
        <f>H1</f>
        <v xml:space="preserve">EW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34</v>
      </c>
      <c r="C4" s="8">
        <f>F1</f>
        <v>52500.094299999997</v>
      </c>
      <c r="D4" s="9">
        <f>G1</f>
        <v>0.25810959999999999</v>
      </c>
    </row>
    <row r="5" spans="1:8" ht="13.5" thickTop="1" x14ac:dyDescent="0.2">
      <c r="A5" s="11" t="s">
        <v>26</v>
      </c>
      <c r="B5" s="12"/>
      <c r="C5" s="13">
        <v>-9.5</v>
      </c>
      <c r="D5" s="12" t="s">
        <v>27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52500.094299999997</v>
      </c>
    </row>
    <row r="8" spans="1:8" x14ac:dyDescent="0.2">
      <c r="A8" t="s">
        <v>2</v>
      </c>
      <c r="C8">
        <f>D4</f>
        <v>0.25810959999999999</v>
      </c>
      <c r="D8" s="29"/>
    </row>
    <row r="9" spans="1:8" x14ac:dyDescent="0.2">
      <c r="A9" s="26" t="s">
        <v>31</v>
      </c>
      <c r="B9" s="27">
        <v>42</v>
      </c>
      <c r="C9" s="24" t="str">
        <f>"F"&amp;B9</f>
        <v>F42</v>
      </c>
      <c r="D9" s="25" t="str">
        <f>"G"&amp;B9</f>
        <v>G42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INTERCEPT(INDIRECT($D$9):G992,INDIRECT($C$9):F992)</f>
        <v>1.2910567413074423E-2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SLOPE(INDIRECT($D$9):G992,INDIRECT($C$9):F992)</f>
        <v>-1.8210203303515168E-6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(C7+C11)+(C8+C12)*INT(MAX(F21:F3533))</f>
        <v>57479.780590422175</v>
      </c>
      <c r="E15" s="16" t="s">
        <v>49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0.25810777897966963</v>
      </c>
      <c r="E16" s="16" t="s">
        <v>28</v>
      </c>
      <c r="F16" s="17">
        <f ca="1">NOW()+15018.5+$C$5/24</f>
        <v>60354.765332523144</v>
      </c>
    </row>
    <row r="17" spans="1:17" ht="13.5" thickBot="1" x14ac:dyDescent="0.25">
      <c r="A17" s="16" t="s">
        <v>25</v>
      </c>
      <c r="B17" s="12"/>
      <c r="C17" s="12">
        <f>COUNT(C21:C2191)</f>
        <v>40</v>
      </c>
      <c r="E17" s="16" t="s">
        <v>50</v>
      </c>
      <c r="F17" s="17">
        <f ca="1">ROUND(2*(F16-$C$7)/$C$8,0)/2+F15</f>
        <v>30432.5</v>
      </c>
    </row>
    <row r="18" spans="1:17" ht="14.25" thickTop="1" thickBot="1" x14ac:dyDescent="0.25">
      <c r="A18" s="18" t="s">
        <v>4</v>
      </c>
      <c r="B18" s="12"/>
      <c r="C18" s="21">
        <f ca="1">+C15</f>
        <v>57479.780590422175</v>
      </c>
      <c r="D18" s="22">
        <f ca="1">+C16</f>
        <v>0.25810777897966963</v>
      </c>
      <c r="E18" s="16" t="s">
        <v>29</v>
      </c>
      <c r="F18" s="25">
        <f ca="1">ROUND(2*(F16-$C$15)/$C$16,0)/2+F15</f>
        <v>11139.5</v>
      </c>
    </row>
    <row r="19" spans="1:17" ht="13.5" thickTop="1" x14ac:dyDescent="0.2">
      <c r="E19" s="16" t="s">
        <v>30</v>
      </c>
      <c r="F19" s="20">
        <f ca="1">+$C$15+$C$16*F18-15018.5-$C$5/24</f>
        <v>45336.868027699544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217</v>
      </c>
      <c r="M20" s="7" t="s">
        <v>23</v>
      </c>
      <c r="N20" s="7" t="s">
        <v>24</v>
      </c>
      <c r="O20" s="7" t="s">
        <v>21</v>
      </c>
      <c r="P20" s="6" t="s">
        <v>20</v>
      </c>
      <c r="Q20" s="4" t="s">
        <v>13</v>
      </c>
    </row>
    <row r="21" spans="1:17" x14ac:dyDescent="0.2">
      <c r="A21" s="52" t="s">
        <v>72</v>
      </c>
      <c r="B21" s="54" t="s">
        <v>38</v>
      </c>
      <c r="C21" s="53">
        <v>51286.8514</v>
      </c>
      <c r="D21" s="53" t="s">
        <v>65</v>
      </c>
      <c r="E21">
        <f t="shared" ref="E21:E60" si="0">+(C21-C$7)/C$8</f>
        <v>-4700.4950610128317</v>
      </c>
      <c r="F21">
        <f t="shared" ref="F21:F60" si="1">ROUND(2*E21,0)/2</f>
        <v>-4700.5</v>
      </c>
      <c r="G21">
        <f t="shared" ref="G21:G60" si="2">+C21-(C$7+F21*C$8)</f>
        <v>1.2748000008286908E-3</v>
      </c>
      <c r="K21">
        <f t="shared" ref="K21:K33" si="3">+G21</f>
        <v>1.2748000008286908E-3</v>
      </c>
      <c r="Q21" s="2">
        <f t="shared" ref="Q21:Q60" si="4">+C21-15018.5</f>
        <v>36268.3514</v>
      </c>
    </row>
    <row r="22" spans="1:17" x14ac:dyDescent="0.2">
      <c r="A22" s="52" t="s">
        <v>72</v>
      </c>
      <c r="B22" s="54" t="s">
        <v>32</v>
      </c>
      <c r="C22" s="53">
        <v>51310.7238</v>
      </c>
      <c r="D22" s="53" t="s">
        <v>65</v>
      </c>
      <c r="E22">
        <f t="shared" si="0"/>
        <v>-4608.0056689096309</v>
      </c>
      <c r="F22">
        <f t="shared" si="1"/>
        <v>-4608</v>
      </c>
      <c r="G22">
        <f t="shared" si="2"/>
        <v>-1.4631999947596341E-3</v>
      </c>
      <c r="K22">
        <f t="shared" si="3"/>
        <v>-1.4631999947596341E-3</v>
      </c>
      <c r="Q22" s="2">
        <f t="shared" si="4"/>
        <v>36292.2238</v>
      </c>
    </row>
    <row r="23" spans="1:17" x14ac:dyDescent="0.2">
      <c r="A23" s="52" t="s">
        <v>80</v>
      </c>
      <c r="B23" s="54" t="s">
        <v>32</v>
      </c>
      <c r="C23" s="53">
        <v>51746.413200000003</v>
      </c>
      <c r="D23" s="53" t="s">
        <v>65</v>
      </c>
      <c r="E23">
        <f t="shared" si="0"/>
        <v>-2920.0041377771086</v>
      </c>
      <c r="F23">
        <f t="shared" si="1"/>
        <v>-2920</v>
      </c>
      <c r="G23">
        <f t="shared" si="2"/>
        <v>-1.0679999977583066E-3</v>
      </c>
      <c r="K23">
        <f t="shared" si="3"/>
        <v>-1.0679999977583066E-3</v>
      </c>
      <c r="Q23" s="2">
        <f t="shared" si="4"/>
        <v>36727.913200000003</v>
      </c>
    </row>
    <row r="24" spans="1:17" x14ac:dyDescent="0.2">
      <c r="A24" s="52" t="s">
        <v>80</v>
      </c>
      <c r="B24" s="54" t="s">
        <v>38</v>
      </c>
      <c r="C24" s="53">
        <v>51746.543700000002</v>
      </c>
      <c r="D24" s="53" t="s">
        <v>65</v>
      </c>
      <c r="E24">
        <f t="shared" si="0"/>
        <v>-2919.4985386052863</v>
      </c>
      <c r="F24">
        <f t="shared" si="1"/>
        <v>-2919.5</v>
      </c>
      <c r="G24">
        <f t="shared" si="2"/>
        <v>3.772000054595992E-4</v>
      </c>
      <c r="K24">
        <f t="shared" si="3"/>
        <v>3.772000054595992E-4</v>
      </c>
      <c r="Q24" s="2">
        <f t="shared" si="4"/>
        <v>36728.043700000002</v>
      </c>
    </row>
    <row r="25" spans="1:17" x14ac:dyDescent="0.2">
      <c r="A25" s="52" t="s">
        <v>80</v>
      </c>
      <c r="B25" s="54" t="s">
        <v>38</v>
      </c>
      <c r="C25" s="53">
        <v>51752.481599999999</v>
      </c>
      <c r="D25" s="53" t="s">
        <v>65</v>
      </c>
      <c r="E25">
        <f t="shared" si="0"/>
        <v>-2896.4931951388012</v>
      </c>
      <c r="F25">
        <f t="shared" si="1"/>
        <v>-2896.5</v>
      </c>
      <c r="G25">
        <f t="shared" si="2"/>
        <v>1.7564000008860603E-3</v>
      </c>
      <c r="K25">
        <f t="shared" si="3"/>
        <v>1.7564000008860603E-3</v>
      </c>
      <c r="Q25" s="2">
        <f t="shared" si="4"/>
        <v>36733.981599999999</v>
      </c>
    </row>
    <row r="26" spans="1:17" x14ac:dyDescent="0.2">
      <c r="A26" s="52" t="s">
        <v>80</v>
      </c>
      <c r="B26" s="54" t="s">
        <v>38</v>
      </c>
      <c r="C26" s="53">
        <v>51768.480900000002</v>
      </c>
      <c r="D26" s="53" t="s">
        <v>65</v>
      </c>
      <c r="E26">
        <f t="shared" si="0"/>
        <v>-2834.5067366730827</v>
      </c>
      <c r="F26">
        <f t="shared" si="1"/>
        <v>-2834.5</v>
      </c>
      <c r="G26">
        <f t="shared" si="2"/>
        <v>-1.738799997838214E-3</v>
      </c>
      <c r="K26">
        <f t="shared" si="3"/>
        <v>-1.738799997838214E-3</v>
      </c>
      <c r="Q26" s="2">
        <f t="shared" si="4"/>
        <v>36749.980900000002</v>
      </c>
    </row>
    <row r="27" spans="1:17" x14ac:dyDescent="0.2">
      <c r="A27" s="52" t="s">
        <v>80</v>
      </c>
      <c r="B27" s="54" t="s">
        <v>38</v>
      </c>
      <c r="C27" s="53">
        <v>51773.385600000001</v>
      </c>
      <c r="D27" s="53" t="s">
        <v>65</v>
      </c>
      <c r="E27">
        <f t="shared" si="0"/>
        <v>-2815.5043438911052</v>
      </c>
      <c r="F27">
        <f t="shared" si="1"/>
        <v>-2815.5</v>
      </c>
      <c r="G27">
        <f t="shared" si="2"/>
        <v>-1.1211999953957275E-3</v>
      </c>
      <c r="K27">
        <f t="shared" si="3"/>
        <v>-1.1211999953957275E-3</v>
      </c>
      <c r="Q27" s="2">
        <f t="shared" si="4"/>
        <v>36754.885600000001</v>
      </c>
    </row>
    <row r="28" spans="1:17" x14ac:dyDescent="0.2">
      <c r="A28" s="52" t="s">
        <v>80</v>
      </c>
      <c r="B28" s="54" t="s">
        <v>32</v>
      </c>
      <c r="C28" s="53">
        <v>51773.513800000001</v>
      </c>
      <c r="D28" s="53" t="s">
        <v>65</v>
      </c>
      <c r="E28">
        <f t="shared" si="0"/>
        <v>-2815.0076556625418</v>
      </c>
      <c r="F28">
        <f t="shared" si="1"/>
        <v>-2815</v>
      </c>
      <c r="G28">
        <f t="shared" si="2"/>
        <v>-1.9759999995585531E-3</v>
      </c>
      <c r="K28">
        <f t="shared" si="3"/>
        <v>-1.9759999995585531E-3</v>
      </c>
      <c r="Q28" s="2">
        <f t="shared" si="4"/>
        <v>36755.013800000001</v>
      </c>
    </row>
    <row r="29" spans="1:17" x14ac:dyDescent="0.2">
      <c r="A29" s="52" t="s">
        <v>80</v>
      </c>
      <c r="B29" s="54" t="s">
        <v>38</v>
      </c>
      <c r="C29" s="53">
        <v>51781.386500000001</v>
      </c>
      <c r="D29" s="53" t="s">
        <v>65</v>
      </c>
      <c r="E29">
        <f t="shared" si="0"/>
        <v>-2784.506271754311</v>
      </c>
      <c r="F29">
        <f t="shared" si="1"/>
        <v>-2784.5</v>
      </c>
      <c r="G29">
        <f t="shared" si="2"/>
        <v>-1.6187999935937114E-3</v>
      </c>
      <c r="K29">
        <f t="shared" si="3"/>
        <v>-1.6187999935937114E-3</v>
      </c>
      <c r="Q29" s="2">
        <f t="shared" si="4"/>
        <v>36762.886500000001</v>
      </c>
    </row>
    <row r="30" spans="1:17" x14ac:dyDescent="0.2">
      <c r="A30" s="52" t="s">
        <v>80</v>
      </c>
      <c r="B30" s="54" t="s">
        <v>32</v>
      </c>
      <c r="C30" s="53">
        <v>51781.5196</v>
      </c>
      <c r="D30" s="53" t="s">
        <v>65</v>
      </c>
      <c r="E30">
        <f t="shared" si="0"/>
        <v>-2783.9905993422849</v>
      </c>
      <c r="F30">
        <f t="shared" si="1"/>
        <v>-2784</v>
      </c>
      <c r="G30">
        <f t="shared" si="2"/>
        <v>2.4264000021503307E-3</v>
      </c>
      <c r="K30">
        <f t="shared" si="3"/>
        <v>2.4264000021503307E-3</v>
      </c>
      <c r="Q30" s="2">
        <f t="shared" si="4"/>
        <v>36763.0196</v>
      </c>
    </row>
    <row r="31" spans="1:17" x14ac:dyDescent="0.2">
      <c r="A31" s="52" t="s">
        <v>104</v>
      </c>
      <c r="B31" s="54" t="s">
        <v>38</v>
      </c>
      <c r="C31" s="53">
        <v>52116.415999999997</v>
      </c>
      <c r="D31" s="53" t="s">
        <v>65</v>
      </c>
      <c r="E31">
        <f t="shared" si="0"/>
        <v>-1486.4937220467568</v>
      </c>
      <c r="F31">
        <f t="shared" si="1"/>
        <v>-1486.5</v>
      </c>
      <c r="G31">
        <f t="shared" si="2"/>
        <v>1.6203999985009432E-3</v>
      </c>
      <c r="K31">
        <f t="shared" si="3"/>
        <v>1.6203999985009432E-3</v>
      </c>
      <c r="Q31" s="2">
        <f t="shared" si="4"/>
        <v>37097.915999999997</v>
      </c>
    </row>
    <row r="32" spans="1:17" x14ac:dyDescent="0.2">
      <c r="A32" s="52" t="s">
        <v>107</v>
      </c>
      <c r="B32" s="54" t="s">
        <v>32</v>
      </c>
      <c r="C32" s="53">
        <v>52463.441599999998</v>
      </c>
      <c r="D32" s="53" t="s">
        <v>65</v>
      </c>
      <c r="E32">
        <f t="shared" si="0"/>
        <v>-142.00440433055854</v>
      </c>
      <c r="F32">
        <f t="shared" si="1"/>
        <v>-142</v>
      </c>
      <c r="G32">
        <f t="shared" si="2"/>
        <v>-1.1367999977665022E-3</v>
      </c>
      <c r="K32">
        <f t="shared" si="3"/>
        <v>-1.1367999977665022E-3</v>
      </c>
      <c r="Q32" s="2">
        <f t="shared" si="4"/>
        <v>37444.941599999998</v>
      </c>
    </row>
    <row r="33" spans="1:17" x14ac:dyDescent="0.2">
      <c r="A33" s="31" t="s">
        <v>33</v>
      </c>
      <c r="B33" s="30" t="s">
        <v>32</v>
      </c>
      <c r="C33" s="31">
        <v>52500.094299999997</v>
      </c>
      <c r="D33" s="28"/>
      <c r="E33">
        <f t="shared" si="0"/>
        <v>0</v>
      </c>
      <c r="F33">
        <f t="shared" si="1"/>
        <v>0</v>
      </c>
      <c r="G33">
        <f t="shared" si="2"/>
        <v>0</v>
      </c>
      <c r="H33">
        <f>+G33</f>
        <v>0</v>
      </c>
      <c r="K33">
        <f t="shared" si="3"/>
        <v>0</v>
      </c>
      <c r="Q33" s="2">
        <f t="shared" si="4"/>
        <v>37481.594299999997</v>
      </c>
    </row>
    <row r="34" spans="1:17" x14ac:dyDescent="0.2">
      <c r="A34" s="31" t="s">
        <v>37</v>
      </c>
      <c r="B34" s="30" t="s">
        <v>38</v>
      </c>
      <c r="C34" s="31">
        <v>52746.461000000003</v>
      </c>
      <c r="D34" s="31">
        <v>3.0000000000000001E-3</v>
      </c>
      <c r="E34">
        <f t="shared" si="0"/>
        <v>954.50421061442876</v>
      </c>
      <c r="F34">
        <f t="shared" si="1"/>
        <v>954.5</v>
      </c>
      <c r="G34">
        <f t="shared" si="2"/>
        <v>1.0868000026675873E-3</v>
      </c>
      <c r="I34">
        <f>+G34</f>
        <v>1.0868000026675873E-3</v>
      </c>
      <c r="Q34" s="2">
        <f t="shared" si="4"/>
        <v>37727.961000000003</v>
      </c>
    </row>
    <row r="35" spans="1:17" x14ac:dyDescent="0.2">
      <c r="A35" s="34" t="s">
        <v>39</v>
      </c>
      <c r="B35" s="32" t="s">
        <v>38</v>
      </c>
      <c r="C35" s="34">
        <v>53096.46</v>
      </c>
      <c r="D35" s="35">
        <v>3.0000000000000001E-3</v>
      </c>
      <c r="E35">
        <f t="shared" si="0"/>
        <v>2310.5134408019003</v>
      </c>
      <c r="F35">
        <f t="shared" si="1"/>
        <v>2310.5</v>
      </c>
      <c r="G35">
        <f t="shared" si="2"/>
        <v>3.4692000044742599E-3</v>
      </c>
      <c r="K35">
        <f>+G35</f>
        <v>3.4692000044742599E-3</v>
      </c>
      <c r="Q35" s="2">
        <f t="shared" si="4"/>
        <v>38077.96</v>
      </c>
    </row>
    <row r="36" spans="1:17" x14ac:dyDescent="0.2">
      <c r="A36" s="34" t="s">
        <v>40</v>
      </c>
      <c r="B36" s="33"/>
      <c r="C36" s="31">
        <v>53117.365400000002</v>
      </c>
      <c r="D36" s="31">
        <v>5.4000000000000003E-3</v>
      </c>
      <c r="E36">
        <f t="shared" si="0"/>
        <v>2391.5077161020181</v>
      </c>
      <c r="F36">
        <f t="shared" si="1"/>
        <v>2391.5</v>
      </c>
      <c r="G36">
        <f t="shared" si="2"/>
        <v>1.9916000019293278E-3</v>
      </c>
      <c r="J36">
        <f>+G36</f>
        <v>1.9916000019293278E-3</v>
      </c>
      <c r="Q36" s="2">
        <f t="shared" si="4"/>
        <v>38098.865400000002</v>
      </c>
    </row>
    <row r="37" spans="1:17" x14ac:dyDescent="0.2">
      <c r="A37" s="34" t="s">
        <v>40</v>
      </c>
      <c r="B37" s="33"/>
      <c r="C37" s="31">
        <v>53117.493799999997</v>
      </c>
      <c r="D37" s="31">
        <v>3.5999999999999999E-3</v>
      </c>
      <c r="E37">
        <f t="shared" si="0"/>
        <v>2392.0051791951928</v>
      </c>
      <c r="F37">
        <f t="shared" si="1"/>
        <v>2392</v>
      </c>
      <c r="G37">
        <f t="shared" si="2"/>
        <v>1.3367999999900348E-3</v>
      </c>
      <c r="J37">
        <f>+G37</f>
        <v>1.3367999999900348E-3</v>
      </c>
      <c r="Q37" s="2">
        <f t="shared" si="4"/>
        <v>38098.993799999997</v>
      </c>
    </row>
    <row r="38" spans="1:17" x14ac:dyDescent="0.2">
      <c r="A38" s="36" t="s">
        <v>46</v>
      </c>
      <c r="B38" s="37" t="s">
        <v>32</v>
      </c>
      <c r="C38" s="36">
        <v>53233.383099999999</v>
      </c>
      <c r="D38" s="36" t="s">
        <v>47</v>
      </c>
      <c r="E38">
        <f t="shared" si="0"/>
        <v>2840.9977776882461</v>
      </c>
      <c r="F38">
        <f t="shared" si="1"/>
        <v>2841</v>
      </c>
      <c r="G38">
        <f t="shared" si="2"/>
        <v>-5.7359999482287094E-4</v>
      </c>
      <c r="K38">
        <f>+G38</f>
        <v>-5.7359999482287094E-4</v>
      </c>
      <c r="Q38" s="2">
        <f t="shared" si="4"/>
        <v>38214.883099999999</v>
      </c>
    </row>
    <row r="39" spans="1:17" x14ac:dyDescent="0.2">
      <c r="A39" s="31" t="s">
        <v>41</v>
      </c>
      <c r="B39" s="33"/>
      <c r="C39" s="31">
        <v>53515.495699999999</v>
      </c>
      <c r="D39" s="31">
        <v>8.0000000000000004E-4</v>
      </c>
      <c r="E39">
        <f t="shared" si="0"/>
        <v>3933.9931563955874</v>
      </c>
      <c r="F39">
        <f t="shared" si="1"/>
        <v>3934</v>
      </c>
      <c r="G39">
        <f t="shared" si="2"/>
        <v>-1.7663999969954602E-3</v>
      </c>
      <c r="J39">
        <f>+G39</f>
        <v>-1.7663999969954602E-3</v>
      </c>
      <c r="Q39" s="2">
        <f t="shared" si="4"/>
        <v>38496.995699999999</v>
      </c>
    </row>
    <row r="40" spans="1:17" x14ac:dyDescent="0.2">
      <c r="A40" s="31" t="s">
        <v>42</v>
      </c>
      <c r="B40" s="30" t="s">
        <v>38</v>
      </c>
      <c r="C40" s="31">
        <v>53620.416700000002</v>
      </c>
      <c r="D40" s="31">
        <v>1.8E-3</v>
      </c>
      <c r="E40">
        <f t="shared" si="0"/>
        <v>4340.4910162194847</v>
      </c>
      <c r="F40">
        <f t="shared" si="1"/>
        <v>4340.5</v>
      </c>
      <c r="G40">
        <f t="shared" si="2"/>
        <v>-2.3187999977380969E-3</v>
      </c>
      <c r="J40">
        <f>+G40</f>
        <v>-2.3187999977380969E-3</v>
      </c>
      <c r="Q40" s="2">
        <f t="shared" si="4"/>
        <v>38601.916700000002</v>
      </c>
    </row>
    <row r="41" spans="1:17" x14ac:dyDescent="0.2">
      <c r="A41" s="31" t="s">
        <v>41</v>
      </c>
      <c r="B41" s="33"/>
      <c r="C41" s="31">
        <v>53847.425900000002</v>
      </c>
      <c r="D41" s="31">
        <v>3.7000000000000002E-3</v>
      </c>
      <c r="E41">
        <f t="shared" si="0"/>
        <v>5219.9980163465634</v>
      </c>
      <c r="F41">
        <f t="shared" si="1"/>
        <v>5220</v>
      </c>
      <c r="G41">
        <f t="shared" si="2"/>
        <v>-5.1199999870732427E-4</v>
      </c>
      <c r="J41">
        <f>+G41</f>
        <v>-5.1199999870732427E-4</v>
      </c>
      <c r="Q41" s="2">
        <f t="shared" si="4"/>
        <v>38828.925900000002</v>
      </c>
    </row>
    <row r="42" spans="1:17" x14ac:dyDescent="0.2">
      <c r="A42" s="31" t="s">
        <v>41</v>
      </c>
      <c r="B42" s="33"/>
      <c r="C42" s="31">
        <v>53847.554600000003</v>
      </c>
      <c r="D42" s="31">
        <v>1.5E-3</v>
      </c>
      <c r="E42">
        <f t="shared" si="0"/>
        <v>5220.4966417367123</v>
      </c>
      <c r="F42">
        <f t="shared" si="1"/>
        <v>5220.5</v>
      </c>
      <c r="G42">
        <f t="shared" si="2"/>
        <v>-8.6679999367333949E-4</v>
      </c>
      <c r="J42">
        <f>+G42</f>
        <v>-8.6679999367333949E-4</v>
      </c>
      <c r="O42">
        <f t="shared" ref="O42:O60" ca="1" si="5">+C$11+C$12*$F42</f>
        <v>3.4039307784743296E-3</v>
      </c>
      <c r="Q42" s="2">
        <f t="shared" si="4"/>
        <v>38829.054600000003</v>
      </c>
    </row>
    <row r="43" spans="1:17" x14ac:dyDescent="0.2">
      <c r="A43" s="34" t="s">
        <v>43</v>
      </c>
      <c r="B43" s="30" t="s">
        <v>38</v>
      </c>
      <c r="C43" s="31">
        <v>53992.362999999998</v>
      </c>
      <c r="D43" s="31">
        <v>3.0000000000000001E-3</v>
      </c>
      <c r="E43">
        <f t="shared" si="0"/>
        <v>5781.53117900303</v>
      </c>
      <c r="F43">
        <f t="shared" si="1"/>
        <v>5781.5</v>
      </c>
      <c r="G43">
        <f t="shared" si="2"/>
        <v>8.0476000002818182E-3</v>
      </c>
      <c r="K43">
        <f>+G43</f>
        <v>8.0476000002818182E-3</v>
      </c>
      <c r="O43">
        <f t="shared" ca="1" si="5"/>
        <v>2.382338373147129E-3</v>
      </c>
      <c r="Q43" s="2">
        <f t="shared" si="4"/>
        <v>38973.862999999998</v>
      </c>
    </row>
    <row r="44" spans="1:17" x14ac:dyDescent="0.2">
      <c r="A44" s="34" t="s">
        <v>43</v>
      </c>
      <c r="B44" s="30" t="s">
        <v>32</v>
      </c>
      <c r="C44" s="31">
        <v>53992.482000000004</v>
      </c>
      <c r="D44" s="31">
        <v>4.0000000000000001E-3</v>
      </c>
      <c r="E44">
        <f t="shared" si="0"/>
        <v>5781.9922234585874</v>
      </c>
      <c r="F44">
        <f t="shared" si="1"/>
        <v>5782</v>
      </c>
      <c r="G44">
        <f t="shared" si="2"/>
        <v>-2.0071999897481874E-3</v>
      </c>
      <c r="K44">
        <f>+G44</f>
        <v>-2.0071999897481874E-3</v>
      </c>
      <c r="O44">
        <f t="shared" ca="1" si="5"/>
        <v>2.3814278629819535E-3</v>
      </c>
      <c r="Q44" s="2">
        <f t="shared" si="4"/>
        <v>38973.982000000004</v>
      </c>
    </row>
    <row r="45" spans="1:17" x14ac:dyDescent="0.2">
      <c r="A45" s="34" t="s">
        <v>43</v>
      </c>
      <c r="B45" s="30" t="s">
        <v>38</v>
      </c>
      <c r="C45" s="31">
        <v>54202.455000000002</v>
      </c>
      <c r="D45" s="31">
        <v>1E-3</v>
      </c>
      <c r="E45">
        <f t="shared" si="0"/>
        <v>6595.4954794397599</v>
      </c>
      <c r="F45">
        <f t="shared" si="1"/>
        <v>6595.5</v>
      </c>
      <c r="G45">
        <f t="shared" si="2"/>
        <v>-1.1667999933706596E-3</v>
      </c>
      <c r="K45">
        <f>+G45</f>
        <v>-1.1667999933706596E-3</v>
      </c>
      <c r="O45">
        <f t="shared" ca="1" si="5"/>
        <v>9.0002782424099433E-4</v>
      </c>
      <c r="Q45" s="2">
        <f t="shared" si="4"/>
        <v>39183.955000000002</v>
      </c>
    </row>
    <row r="46" spans="1:17" x14ac:dyDescent="0.2">
      <c r="A46" s="34" t="s">
        <v>43</v>
      </c>
      <c r="B46" s="30" t="s">
        <v>32</v>
      </c>
      <c r="C46" s="31">
        <v>54202.587299999999</v>
      </c>
      <c r="D46" s="31">
        <v>2.0000000000000001E-4</v>
      </c>
      <c r="E46">
        <f t="shared" si="0"/>
        <v>6596.0080523932556</v>
      </c>
      <c r="F46">
        <f t="shared" si="1"/>
        <v>6596</v>
      </c>
      <c r="G46">
        <f t="shared" si="2"/>
        <v>2.0784000007552095E-3</v>
      </c>
      <c r="K46">
        <f>+G46</f>
        <v>2.0784000007552095E-3</v>
      </c>
      <c r="O46">
        <f t="shared" ca="1" si="5"/>
        <v>8.991173140758188E-4</v>
      </c>
      <c r="Q46" s="2">
        <f t="shared" si="4"/>
        <v>39184.087299999999</v>
      </c>
    </row>
    <row r="47" spans="1:17" x14ac:dyDescent="0.2">
      <c r="A47" s="31" t="s">
        <v>44</v>
      </c>
      <c r="B47" s="33"/>
      <c r="C47" s="31">
        <v>54245.431499999999</v>
      </c>
      <c r="D47" s="31">
        <v>8.9999999999999998E-4</v>
      </c>
      <c r="E47">
        <f t="shared" si="0"/>
        <v>6762.000328542611</v>
      </c>
      <c r="F47">
        <f t="shared" si="1"/>
        <v>6762</v>
      </c>
      <c r="G47">
        <f t="shared" si="2"/>
        <v>8.4799998148810118E-5</v>
      </c>
      <c r="J47">
        <f>+G47</f>
        <v>8.4799998148810118E-5</v>
      </c>
      <c r="O47">
        <f t="shared" ca="1" si="5"/>
        <v>5.9682793923746674E-4</v>
      </c>
      <c r="Q47" s="2">
        <f t="shared" si="4"/>
        <v>39226.931499999999</v>
      </c>
    </row>
    <row r="48" spans="1:17" x14ac:dyDescent="0.2">
      <c r="A48" s="31" t="s">
        <v>44</v>
      </c>
      <c r="B48" s="33"/>
      <c r="C48" s="31">
        <v>54245.559699999998</v>
      </c>
      <c r="D48" s="31">
        <v>2.3E-3</v>
      </c>
      <c r="E48">
        <f t="shared" si="0"/>
        <v>6762.4970167711735</v>
      </c>
      <c r="F48">
        <f t="shared" si="1"/>
        <v>6762.5</v>
      </c>
      <c r="G48">
        <f t="shared" si="2"/>
        <v>-7.6999999873805791E-4</v>
      </c>
      <c r="J48">
        <f>+G48</f>
        <v>-7.6999999873805791E-4</v>
      </c>
      <c r="O48">
        <f t="shared" ca="1" si="5"/>
        <v>5.9591742907229121E-4</v>
      </c>
      <c r="Q48" s="2">
        <f t="shared" si="4"/>
        <v>39227.059699999998</v>
      </c>
    </row>
    <row r="49" spans="1:17" x14ac:dyDescent="0.2">
      <c r="A49" s="31" t="s">
        <v>45</v>
      </c>
      <c r="B49" s="30" t="s">
        <v>32</v>
      </c>
      <c r="C49" s="31">
        <v>54331.382599999997</v>
      </c>
      <c r="D49" s="31">
        <v>2.0000000000000001E-4</v>
      </c>
      <c r="E49">
        <f t="shared" si="0"/>
        <v>7095.0026655343318</v>
      </c>
      <c r="F49">
        <f t="shared" si="1"/>
        <v>7095</v>
      </c>
      <c r="G49">
        <f t="shared" si="2"/>
        <v>6.8800000008195639E-4</v>
      </c>
      <c r="J49">
        <f>+G49</f>
        <v>6.8800000008195639E-4</v>
      </c>
      <c r="O49">
        <f t="shared" ca="1" si="5"/>
        <v>-9.5718307695884242E-6</v>
      </c>
      <c r="Q49" s="2">
        <f t="shared" si="4"/>
        <v>39312.882599999997</v>
      </c>
    </row>
    <row r="50" spans="1:17" x14ac:dyDescent="0.2">
      <c r="A50" s="34" t="s">
        <v>51</v>
      </c>
      <c r="B50" s="32" t="s">
        <v>32</v>
      </c>
      <c r="C50" s="34">
        <v>54937.4208</v>
      </c>
      <c r="D50" s="34">
        <v>5.0000000000000001E-4</v>
      </c>
      <c r="E50">
        <f t="shared" si="0"/>
        <v>9442.9904970601747</v>
      </c>
      <c r="F50">
        <f t="shared" si="1"/>
        <v>9443</v>
      </c>
      <c r="G50">
        <f t="shared" si="2"/>
        <v>-2.4527999994461425E-3</v>
      </c>
      <c r="J50">
        <f>+G50</f>
        <v>-2.4527999994461425E-3</v>
      </c>
      <c r="O50">
        <f t="shared" ca="1" si="5"/>
        <v>-4.2853275664349495E-3</v>
      </c>
      <c r="Q50" s="2">
        <f t="shared" si="4"/>
        <v>39918.9208</v>
      </c>
    </row>
    <row r="51" spans="1:17" x14ac:dyDescent="0.2">
      <c r="A51" s="34" t="s">
        <v>51</v>
      </c>
      <c r="B51" s="32" t="s">
        <v>32</v>
      </c>
      <c r="C51" s="34">
        <v>54937.5507</v>
      </c>
      <c r="D51" s="34">
        <v>8.9999999999999998E-4</v>
      </c>
      <c r="E51">
        <f t="shared" si="0"/>
        <v>9443.4937716381064</v>
      </c>
      <c r="F51">
        <f t="shared" si="1"/>
        <v>9443.5</v>
      </c>
      <c r="G51">
        <f t="shared" si="2"/>
        <v>-1.607599995622877E-3</v>
      </c>
      <c r="J51">
        <f>+G51</f>
        <v>-1.607599995622877E-3</v>
      </c>
      <c r="O51">
        <f t="shared" ca="1" si="5"/>
        <v>-4.2862380766001268E-3</v>
      </c>
      <c r="Q51" s="2">
        <f t="shared" si="4"/>
        <v>39919.0507</v>
      </c>
    </row>
    <row r="52" spans="1:17" x14ac:dyDescent="0.2">
      <c r="A52" s="34" t="s">
        <v>48</v>
      </c>
      <c r="B52" s="32" t="s">
        <v>38</v>
      </c>
      <c r="C52" s="34">
        <v>55067.381699999998</v>
      </c>
      <c r="D52" s="34">
        <v>4.0000000000000002E-4</v>
      </c>
      <c r="E52">
        <f t="shared" si="0"/>
        <v>9946.5010212715879</v>
      </c>
      <c r="F52">
        <f t="shared" si="1"/>
        <v>9946.5</v>
      </c>
      <c r="G52">
        <f t="shared" si="2"/>
        <v>2.6359999901615083E-4</v>
      </c>
      <c r="K52">
        <f>+G52</f>
        <v>2.6359999901615083E-4</v>
      </c>
      <c r="O52">
        <f t="shared" ca="1" si="5"/>
        <v>-5.2022113027669382E-3</v>
      </c>
      <c r="Q52" s="2">
        <f t="shared" si="4"/>
        <v>40048.881699999998</v>
      </c>
    </row>
    <row r="53" spans="1:17" x14ac:dyDescent="0.2">
      <c r="A53" s="34" t="s">
        <v>48</v>
      </c>
      <c r="B53" s="32" t="s">
        <v>32</v>
      </c>
      <c r="C53" s="34">
        <v>55067.508699999998</v>
      </c>
      <c r="D53" s="34">
        <v>1E-3</v>
      </c>
      <c r="E53">
        <f t="shared" si="0"/>
        <v>9946.9930603123685</v>
      </c>
      <c r="F53">
        <f t="shared" si="1"/>
        <v>9947</v>
      </c>
      <c r="G53">
        <f t="shared" si="2"/>
        <v>-1.7911999966599979E-3</v>
      </c>
      <c r="K53">
        <f>+G53</f>
        <v>-1.7911999966599979E-3</v>
      </c>
      <c r="O53">
        <f t="shared" ca="1" si="5"/>
        <v>-5.2031218129321155E-3</v>
      </c>
      <c r="Q53" s="2">
        <f t="shared" si="4"/>
        <v>40049.008699999998</v>
      </c>
    </row>
    <row r="54" spans="1:17" x14ac:dyDescent="0.2">
      <c r="A54" s="34" t="s">
        <v>52</v>
      </c>
      <c r="B54" s="32" t="s">
        <v>32</v>
      </c>
      <c r="C54" s="34">
        <v>55358.391199999998</v>
      </c>
      <c r="D54" s="34">
        <v>1E-3</v>
      </c>
      <c r="E54">
        <f t="shared" si="0"/>
        <v>11073.965865663273</v>
      </c>
      <c r="F54">
        <f t="shared" si="1"/>
        <v>11074</v>
      </c>
      <c r="G54">
        <f t="shared" si="2"/>
        <v>-8.8104000024031848E-3</v>
      </c>
      <c r="J54">
        <f>+G54</f>
        <v>-8.8104000024031848E-3</v>
      </c>
      <c r="O54">
        <f t="shared" ca="1" si="5"/>
        <v>-7.2554117252382755E-3</v>
      </c>
      <c r="Q54" s="2">
        <f t="shared" si="4"/>
        <v>40339.891199999998</v>
      </c>
    </row>
    <row r="55" spans="1:17" x14ac:dyDescent="0.2">
      <c r="A55" s="34" t="s">
        <v>52</v>
      </c>
      <c r="B55" s="32" t="s">
        <v>32</v>
      </c>
      <c r="C55" s="34">
        <v>55358.521500000003</v>
      </c>
      <c r="D55" s="34">
        <v>8.9999999999999998E-4</v>
      </c>
      <c r="E55">
        <f t="shared" si="0"/>
        <v>11074.470689970483</v>
      </c>
      <c r="F55">
        <f t="shared" si="1"/>
        <v>11074.5</v>
      </c>
      <c r="G55">
        <f t="shared" si="2"/>
        <v>-7.565199994132854E-3</v>
      </c>
      <c r="J55">
        <f>+G55</f>
        <v>-7.565199994132854E-3</v>
      </c>
      <c r="O55">
        <f t="shared" ca="1" si="5"/>
        <v>-7.2563222354034493E-3</v>
      </c>
      <c r="Q55" s="2">
        <f t="shared" si="4"/>
        <v>40340.021500000003</v>
      </c>
    </row>
    <row r="56" spans="1:17" x14ac:dyDescent="0.2">
      <c r="A56" s="34" t="s">
        <v>52</v>
      </c>
      <c r="B56" s="32" t="s">
        <v>32</v>
      </c>
      <c r="C56" s="34">
        <v>55376.458299999998</v>
      </c>
      <c r="D56" s="34">
        <v>8.9999999999999998E-4</v>
      </c>
      <c r="E56">
        <f t="shared" si="0"/>
        <v>11143.963649550429</v>
      </c>
      <c r="F56">
        <f t="shared" si="1"/>
        <v>11144</v>
      </c>
      <c r="G56">
        <f t="shared" si="2"/>
        <v>-9.3823999995947815E-3</v>
      </c>
      <c r="J56">
        <f>+G56</f>
        <v>-9.3823999995947815E-3</v>
      </c>
      <c r="O56">
        <f t="shared" ca="1" si="5"/>
        <v>-7.3828831483628808E-3</v>
      </c>
      <c r="Q56" s="2">
        <f t="shared" si="4"/>
        <v>40357.958299999998</v>
      </c>
    </row>
    <row r="57" spans="1:17" x14ac:dyDescent="0.2">
      <c r="A57" s="31" t="s">
        <v>53</v>
      </c>
      <c r="B57" s="30" t="s">
        <v>38</v>
      </c>
      <c r="C57" s="31">
        <v>56077.863100000002</v>
      </c>
      <c r="D57" s="31">
        <v>2.9999999999999997E-4</v>
      </c>
      <c r="E57">
        <f t="shared" si="0"/>
        <v>13861.432507740918</v>
      </c>
      <c r="F57">
        <f t="shared" si="1"/>
        <v>13861.5</v>
      </c>
      <c r="G57">
        <f t="shared" si="2"/>
        <v>-1.7420399992261082E-2</v>
      </c>
      <c r="K57">
        <f>+G57</f>
        <v>-1.7420399992261082E-2</v>
      </c>
      <c r="O57">
        <f t="shared" ca="1" si="5"/>
        <v>-1.2331505896093126E-2</v>
      </c>
      <c r="Q57" s="2">
        <f t="shared" si="4"/>
        <v>41059.363100000002</v>
      </c>
    </row>
    <row r="58" spans="1:17" x14ac:dyDescent="0.2">
      <c r="A58" s="38" t="s">
        <v>54</v>
      </c>
      <c r="B58" s="55"/>
      <c r="C58" s="31">
        <v>57122.9473</v>
      </c>
      <c r="D58" s="31">
        <v>2.9999999999999997E-4</v>
      </c>
      <c r="E58">
        <f t="shared" si="0"/>
        <v>17910.426423503824</v>
      </c>
      <c r="F58">
        <f t="shared" si="1"/>
        <v>17910.5</v>
      </c>
      <c r="G58">
        <f t="shared" si="2"/>
        <v>-1.899079999566311E-2</v>
      </c>
      <c r="K58">
        <f>+G58</f>
        <v>-1.899079999566311E-2</v>
      </c>
      <c r="O58">
        <f t="shared" ca="1" si="5"/>
        <v>-1.9704817213686419E-2</v>
      </c>
      <c r="Q58" s="2">
        <f t="shared" si="4"/>
        <v>42104.4473</v>
      </c>
    </row>
    <row r="59" spans="1:17" x14ac:dyDescent="0.2">
      <c r="A59" s="38" t="s">
        <v>216</v>
      </c>
      <c r="B59" s="55"/>
      <c r="C59" s="31">
        <v>57479.909599999999</v>
      </c>
      <c r="D59" s="31">
        <v>2.0000000000000001E-4</v>
      </c>
      <c r="E59">
        <f t="shared" si="0"/>
        <v>19293.413728121704</v>
      </c>
      <c r="F59">
        <f t="shared" si="1"/>
        <v>19293.5</v>
      </c>
      <c r="G59">
        <f t="shared" si="2"/>
        <v>-2.2267599997576326E-2</v>
      </c>
      <c r="K59">
        <f>+G59</f>
        <v>-2.2267599997576326E-2</v>
      </c>
      <c r="O59">
        <f t="shared" ca="1" si="5"/>
        <v>-2.2223288330562568E-2</v>
      </c>
      <c r="Q59" s="2">
        <f t="shared" si="4"/>
        <v>42461.409599999999</v>
      </c>
    </row>
    <row r="60" spans="1:17" x14ac:dyDescent="0.2">
      <c r="A60" s="56" t="s">
        <v>216</v>
      </c>
      <c r="B60" s="57" t="s">
        <v>38</v>
      </c>
      <c r="C60" s="58">
        <v>57479.909599999999</v>
      </c>
      <c r="D60" s="58">
        <v>2.0000000000000001E-4</v>
      </c>
      <c r="E60">
        <f t="shared" si="0"/>
        <v>19293.413728121704</v>
      </c>
      <c r="F60">
        <f t="shared" si="1"/>
        <v>19293.5</v>
      </c>
      <c r="G60">
        <f t="shared" si="2"/>
        <v>-2.2267599997576326E-2</v>
      </c>
      <c r="K60">
        <f>+G60</f>
        <v>-2.2267599997576326E-2</v>
      </c>
      <c r="O60">
        <f t="shared" ca="1" si="5"/>
        <v>-2.2223288330562568E-2</v>
      </c>
      <c r="Q60" s="2">
        <f t="shared" si="4"/>
        <v>42461.409599999999</v>
      </c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L131" r:id="rId1" display="http://vsolj.cetus-net.org/bulletin.html"/>
    <hyperlink ref="L124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8"/>
  <sheetViews>
    <sheetView workbookViewId="0">
      <selection activeCell="A35" sqref="A35:D4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55</v>
      </c>
      <c r="I1" s="40" t="s">
        <v>56</v>
      </c>
      <c r="J1" s="41" t="s">
        <v>57</v>
      </c>
    </row>
    <row r="2" spans="1:16" x14ac:dyDescent="0.2">
      <c r="I2" s="42" t="s">
        <v>58</v>
      </c>
      <c r="J2" s="43" t="s">
        <v>59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10" t="str">
        <f t="shared" ref="A11:A46" si="0">P11</f>
        <v> BBS 129 </v>
      </c>
      <c r="B11" s="3" t="str">
        <f t="shared" ref="B11:B46" si="1">IF(H11=INT(H11),"I","II")</f>
        <v>II</v>
      </c>
      <c r="C11" s="10">
        <f t="shared" ref="C11:C46" si="2">1*G11</f>
        <v>52746.461000000003</v>
      </c>
      <c r="D11" s="12" t="str">
        <f t="shared" ref="D11:D46" si="3">VLOOKUP(F11,I$1:J$5,2,FALSE)</f>
        <v>vis</v>
      </c>
      <c r="E11" s="47">
        <f>VLOOKUP(C11,Active!C$21:E$973,3,FALSE)</f>
        <v>954.50421061442876</v>
      </c>
      <c r="F11" s="3" t="s">
        <v>64</v>
      </c>
      <c r="G11" s="12" t="str">
        <f t="shared" ref="G11:G46" si="4">MID(I11,3,LEN(I11)-3)</f>
        <v>52746.461</v>
      </c>
      <c r="H11" s="10">
        <f t="shared" ref="H11:H46" si="5">1*K11</f>
        <v>954.5</v>
      </c>
      <c r="I11" s="48" t="s">
        <v>108</v>
      </c>
      <c r="J11" s="49" t="s">
        <v>109</v>
      </c>
      <c r="K11" s="48">
        <v>954.5</v>
      </c>
      <c r="L11" s="48" t="s">
        <v>110</v>
      </c>
      <c r="M11" s="49" t="s">
        <v>69</v>
      </c>
      <c r="N11" s="49" t="s">
        <v>70</v>
      </c>
      <c r="O11" s="50" t="s">
        <v>79</v>
      </c>
      <c r="P11" s="50" t="s">
        <v>111</v>
      </c>
    </row>
    <row r="12" spans="1:16" ht="12.75" customHeight="1" thickBot="1" x14ac:dyDescent="0.25">
      <c r="A12" s="10" t="str">
        <f t="shared" si="0"/>
        <v> BBS 130 </v>
      </c>
      <c r="B12" s="3" t="str">
        <f t="shared" si="1"/>
        <v>II</v>
      </c>
      <c r="C12" s="10">
        <f t="shared" si="2"/>
        <v>53096.46</v>
      </c>
      <c r="D12" s="12" t="str">
        <f t="shared" si="3"/>
        <v>vis</v>
      </c>
      <c r="E12" s="47">
        <f>VLOOKUP(C12,Active!C$21:E$973,3,FALSE)</f>
        <v>2310.5134408019003</v>
      </c>
      <c r="F12" s="3" t="s">
        <v>64</v>
      </c>
      <c r="G12" s="12" t="str">
        <f t="shared" si="4"/>
        <v>53096.460</v>
      </c>
      <c r="H12" s="10">
        <f t="shared" si="5"/>
        <v>2310.5</v>
      </c>
      <c r="I12" s="48" t="s">
        <v>112</v>
      </c>
      <c r="J12" s="49" t="s">
        <v>113</v>
      </c>
      <c r="K12" s="48">
        <v>2310.5</v>
      </c>
      <c r="L12" s="48" t="s">
        <v>114</v>
      </c>
      <c r="M12" s="49" t="s">
        <v>69</v>
      </c>
      <c r="N12" s="49" t="s">
        <v>70</v>
      </c>
      <c r="O12" s="50" t="s">
        <v>79</v>
      </c>
      <c r="P12" s="50" t="s">
        <v>115</v>
      </c>
    </row>
    <row r="13" spans="1:16" ht="12.75" customHeight="1" thickBot="1" x14ac:dyDescent="0.25">
      <c r="A13" s="10" t="str">
        <f t="shared" si="0"/>
        <v>BAVM 173 </v>
      </c>
      <c r="B13" s="3" t="str">
        <f t="shared" si="1"/>
        <v>II</v>
      </c>
      <c r="C13" s="10">
        <f t="shared" si="2"/>
        <v>53117.365400000002</v>
      </c>
      <c r="D13" s="12" t="str">
        <f t="shared" si="3"/>
        <v>vis</v>
      </c>
      <c r="E13" s="47">
        <f>VLOOKUP(C13,Active!C$21:E$973,3,FALSE)</f>
        <v>2391.5077161020181</v>
      </c>
      <c r="F13" s="3" t="s">
        <v>64</v>
      </c>
      <c r="G13" s="12" t="str">
        <f t="shared" si="4"/>
        <v>53117.3654</v>
      </c>
      <c r="H13" s="10">
        <f t="shared" si="5"/>
        <v>2391.5</v>
      </c>
      <c r="I13" s="48" t="s">
        <v>116</v>
      </c>
      <c r="J13" s="49" t="s">
        <v>117</v>
      </c>
      <c r="K13" s="48">
        <v>2391.5</v>
      </c>
      <c r="L13" s="48" t="s">
        <v>118</v>
      </c>
      <c r="M13" s="49" t="s">
        <v>69</v>
      </c>
      <c r="N13" s="49" t="s">
        <v>119</v>
      </c>
      <c r="O13" s="50" t="s">
        <v>120</v>
      </c>
      <c r="P13" s="51" t="s">
        <v>121</v>
      </c>
    </row>
    <row r="14" spans="1:16" ht="12.75" customHeight="1" thickBot="1" x14ac:dyDescent="0.25">
      <c r="A14" s="10" t="str">
        <f t="shared" si="0"/>
        <v>BAVM 173 </v>
      </c>
      <c r="B14" s="3" t="str">
        <f t="shared" si="1"/>
        <v>I</v>
      </c>
      <c r="C14" s="10">
        <f t="shared" si="2"/>
        <v>53117.493799999997</v>
      </c>
      <c r="D14" s="12" t="str">
        <f t="shared" si="3"/>
        <v>vis</v>
      </c>
      <c r="E14" s="47">
        <f>VLOOKUP(C14,Active!C$21:E$973,3,FALSE)</f>
        <v>2392.0051791951928</v>
      </c>
      <c r="F14" s="3" t="s">
        <v>64</v>
      </c>
      <c r="G14" s="12" t="str">
        <f t="shared" si="4"/>
        <v>53117.4938</v>
      </c>
      <c r="H14" s="10">
        <f t="shared" si="5"/>
        <v>2392</v>
      </c>
      <c r="I14" s="48" t="s">
        <v>122</v>
      </c>
      <c r="J14" s="49" t="s">
        <v>123</v>
      </c>
      <c r="K14" s="48">
        <v>2392</v>
      </c>
      <c r="L14" s="48" t="s">
        <v>68</v>
      </c>
      <c r="M14" s="49" t="s">
        <v>69</v>
      </c>
      <c r="N14" s="49" t="s">
        <v>119</v>
      </c>
      <c r="O14" s="50" t="s">
        <v>120</v>
      </c>
      <c r="P14" s="51" t="s">
        <v>121</v>
      </c>
    </row>
    <row r="15" spans="1:16" ht="12.75" customHeight="1" thickBot="1" x14ac:dyDescent="0.25">
      <c r="A15" s="10" t="str">
        <f t="shared" si="0"/>
        <v>OEJV 0074 </v>
      </c>
      <c r="B15" s="3" t="str">
        <f t="shared" si="1"/>
        <v>I</v>
      </c>
      <c r="C15" s="10">
        <f t="shared" si="2"/>
        <v>53233.383099999999</v>
      </c>
      <c r="D15" s="12" t="str">
        <f t="shared" si="3"/>
        <v>vis</v>
      </c>
      <c r="E15" s="47">
        <f>VLOOKUP(C15,Active!C$21:E$973,3,FALSE)</f>
        <v>2840.9977776882461</v>
      </c>
      <c r="F15" s="3" t="s">
        <v>64</v>
      </c>
      <c r="G15" s="12" t="str">
        <f t="shared" si="4"/>
        <v>53233.38310</v>
      </c>
      <c r="H15" s="10">
        <f t="shared" si="5"/>
        <v>2841</v>
      </c>
      <c r="I15" s="48" t="s">
        <v>124</v>
      </c>
      <c r="J15" s="49" t="s">
        <v>125</v>
      </c>
      <c r="K15" s="48">
        <v>2841</v>
      </c>
      <c r="L15" s="48" t="s">
        <v>126</v>
      </c>
      <c r="M15" s="49" t="s">
        <v>127</v>
      </c>
      <c r="N15" s="49" t="s">
        <v>56</v>
      </c>
      <c r="O15" s="50" t="s">
        <v>128</v>
      </c>
      <c r="P15" s="51" t="s">
        <v>129</v>
      </c>
    </row>
    <row r="16" spans="1:16" ht="12.75" customHeight="1" thickBot="1" x14ac:dyDescent="0.25">
      <c r="A16" s="10" t="str">
        <f t="shared" si="0"/>
        <v>BAVM 178 </v>
      </c>
      <c r="B16" s="3" t="str">
        <f t="shared" si="1"/>
        <v>I</v>
      </c>
      <c r="C16" s="10">
        <f t="shared" si="2"/>
        <v>53515.495699999999</v>
      </c>
      <c r="D16" s="12" t="str">
        <f t="shared" si="3"/>
        <v>vis</v>
      </c>
      <c r="E16" s="47">
        <f>VLOOKUP(C16,Active!C$21:E$973,3,FALSE)</f>
        <v>3933.9931563955874</v>
      </c>
      <c r="F16" s="3" t="s">
        <v>64</v>
      </c>
      <c r="G16" s="12" t="str">
        <f t="shared" si="4"/>
        <v>53515.4957</v>
      </c>
      <c r="H16" s="10">
        <f t="shared" si="5"/>
        <v>3934</v>
      </c>
      <c r="I16" s="48" t="s">
        <v>130</v>
      </c>
      <c r="J16" s="49" t="s">
        <v>131</v>
      </c>
      <c r="K16" s="48">
        <v>3934</v>
      </c>
      <c r="L16" s="48" t="s">
        <v>132</v>
      </c>
      <c r="M16" s="49" t="s">
        <v>127</v>
      </c>
      <c r="N16" s="49" t="s">
        <v>133</v>
      </c>
      <c r="O16" s="50" t="s">
        <v>120</v>
      </c>
      <c r="P16" s="51" t="s">
        <v>134</v>
      </c>
    </row>
    <row r="17" spans="1:16" ht="12.75" customHeight="1" thickBot="1" x14ac:dyDescent="0.25">
      <c r="A17" s="10" t="str">
        <f t="shared" si="0"/>
        <v>IBVS 5713 </v>
      </c>
      <c r="B17" s="3" t="str">
        <f t="shared" si="1"/>
        <v>II</v>
      </c>
      <c r="C17" s="10">
        <f t="shared" si="2"/>
        <v>53620.416700000002</v>
      </c>
      <c r="D17" s="12" t="str">
        <f t="shared" si="3"/>
        <v>vis</v>
      </c>
      <c r="E17" s="47">
        <f>VLOOKUP(C17,Active!C$21:E$973,3,FALSE)</f>
        <v>4340.4910162194847</v>
      </c>
      <c r="F17" s="3" t="s">
        <v>64</v>
      </c>
      <c r="G17" s="12" t="str">
        <f t="shared" si="4"/>
        <v>53620.4167</v>
      </c>
      <c r="H17" s="10">
        <f t="shared" si="5"/>
        <v>4340.5</v>
      </c>
      <c r="I17" s="48" t="s">
        <v>135</v>
      </c>
      <c r="J17" s="49" t="s">
        <v>136</v>
      </c>
      <c r="K17" s="48" t="s">
        <v>137</v>
      </c>
      <c r="L17" s="48" t="s">
        <v>138</v>
      </c>
      <c r="M17" s="49" t="s">
        <v>69</v>
      </c>
      <c r="N17" s="49" t="s">
        <v>70</v>
      </c>
      <c r="O17" s="50" t="s">
        <v>79</v>
      </c>
      <c r="P17" s="51" t="s">
        <v>139</v>
      </c>
    </row>
    <row r="18" spans="1:16" ht="12.75" customHeight="1" thickBot="1" x14ac:dyDescent="0.25">
      <c r="A18" s="10" t="str">
        <f t="shared" si="0"/>
        <v>BAVM 178 </v>
      </c>
      <c r="B18" s="3" t="str">
        <f t="shared" si="1"/>
        <v>I</v>
      </c>
      <c r="C18" s="10">
        <f t="shared" si="2"/>
        <v>53847.425900000002</v>
      </c>
      <c r="D18" s="12" t="str">
        <f t="shared" si="3"/>
        <v>vis</v>
      </c>
      <c r="E18" s="47">
        <f>VLOOKUP(C18,Active!C$21:E$973,3,FALSE)</f>
        <v>5219.9980163465634</v>
      </c>
      <c r="F18" s="3" t="s">
        <v>64</v>
      </c>
      <c r="G18" s="12" t="str">
        <f t="shared" si="4"/>
        <v>53847.4259</v>
      </c>
      <c r="H18" s="10">
        <f t="shared" si="5"/>
        <v>5220</v>
      </c>
      <c r="I18" s="48" t="s">
        <v>140</v>
      </c>
      <c r="J18" s="49" t="s">
        <v>141</v>
      </c>
      <c r="K18" s="48" t="s">
        <v>142</v>
      </c>
      <c r="L18" s="48" t="s">
        <v>143</v>
      </c>
      <c r="M18" s="49" t="s">
        <v>127</v>
      </c>
      <c r="N18" s="49" t="s">
        <v>133</v>
      </c>
      <c r="O18" s="50" t="s">
        <v>120</v>
      </c>
      <c r="P18" s="51" t="s">
        <v>134</v>
      </c>
    </row>
    <row r="19" spans="1:16" ht="12.75" customHeight="1" thickBot="1" x14ac:dyDescent="0.25">
      <c r="A19" s="10" t="str">
        <f t="shared" si="0"/>
        <v>BAVM 178 </v>
      </c>
      <c r="B19" s="3" t="str">
        <f t="shared" si="1"/>
        <v>II</v>
      </c>
      <c r="C19" s="10">
        <f t="shared" si="2"/>
        <v>53847.554600000003</v>
      </c>
      <c r="D19" s="12" t="str">
        <f t="shared" si="3"/>
        <v>vis</v>
      </c>
      <c r="E19" s="47">
        <f>VLOOKUP(C19,Active!C$21:E$973,3,FALSE)</f>
        <v>5220.4966417367123</v>
      </c>
      <c r="F19" s="3" t="s">
        <v>64</v>
      </c>
      <c r="G19" s="12" t="str">
        <f t="shared" si="4"/>
        <v>53847.5546</v>
      </c>
      <c r="H19" s="10">
        <f t="shared" si="5"/>
        <v>5220.5</v>
      </c>
      <c r="I19" s="48" t="s">
        <v>144</v>
      </c>
      <c r="J19" s="49" t="s">
        <v>145</v>
      </c>
      <c r="K19" s="48" t="s">
        <v>146</v>
      </c>
      <c r="L19" s="48" t="s">
        <v>147</v>
      </c>
      <c r="M19" s="49" t="s">
        <v>127</v>
      </c>
      <c r="N19" s="49" t="s">
        <v>133</v>
      </c>
      <c r="O19" s="50" t="s">
        <v>120</v>
      </c>
      <c r="P19" s="51" t="s">
        <v>134</v>
      </c>
    </row>
    <row r="20" spans="1:16" ht="12.75" customHeight="1" thickBot="1" x14ac:dyDescent="0.25">
      <c r="A20" s="10" t="str">
        <f t="shared" si="0"/>
        <v> BBS 133 (=IBVS 5781) </v>
      </c>
      <c r="B20" s="3" t="str">
        <f t="shared" si="1"/>
        <v>II</v>
      </c>
      <c r="C20" s="10">
        <f t="shared" si="2"/>
        <v>53992.362999999998</v>
      </c>
      <c r="D20" s="12" t="str">
        <f t="shared" si="3"/>
        <v>vis</v>
      </c>
      <c r="E20" s="47">
        <f>VLOOKUP(C20,Active!C$21:E$973,3,FALSE)</f>
        <v>5781.53117900303</v>
      </c>
      <c r="F20" s="3" t="s">
        <v>64</v>
      </c>
      <c r="G20" s="12" t="str">
        <f t="shared" si="4"/>
        <v>53992.363</v>
      </c>
      <c r="H20" s="10">
        <f t="shared" si="5"/>
        <v>5781.5</v>
      </c>
      <c r="I20" s="48" t="s">
        <v>148</v>
      </c>
      <c r="J20" s="49" t="s">
        <v>149</v>
      </c>
      <c r="K20" s="48" t="s">
        <v>150</v>
      </c>
      <c r="L20" s="48" t="s">
        <v>151</v>
      </c>
      <c r="M20" s="49" t="s">
        <v>127</v>
      </c>
      <c r="N20" s="49" t="s">
        <v>152</v>
      </c>
      <c r="O20" s="50" t="s">
        <v>79</v>
      </c>
      <c r="P20" s="50" t="s">
        <v>153</v>
      </c>
    </row>
    <row r="21" spans="1:16" ht="12.75" customHeight="1" thickBot="1" x14ac:dyDescent="0.25">
      <c r="A21" s="10" t="str">
        <f t="shared" si="0"/>
        <v> BBS 133 (=IBVS 5781) </v>
      </c>
      <c r="B21" s="3" t="str">
        <f t="shared" si="1"/>
        <v>I</v>
      </c>
      <c r="C21" s="10">
        <f t="shared" si="2"/>
        <v>53992.482000000004</v>
      </c>
      <c r="D21" s="12" t="str">
        <f t="shared" si="3"/>
        <v>vis</v>
      </c>
      <c r="E21" s="47">
        <f>VLOOKUP(C21,Active!C$21:E$973,3,FALSE)</f>
        <v>5781.9922234585874</v>
      </c>
      <c r="F21" s="3" t="s">
        <v>64</v>
      </c>
      <c r="G21" s="12" t="str">
        <f t="shared" si="4"/>
        <v>53992.482</v>
      </c>
      <c r="H21" s="10">
        <f t="shared" si="5"/>
        <v>5782</v>
      </c>
      <c r="I21" s="48" t="s">
        <v>154</v>
      </c>
      <c r="J21" s="49" t="s">
        <v>155</v>
      </c>
      <c r="K21" s="48" t="s">
        <v>156</v>
      </c>
      <c r="L21" s="48" t="s">
        <v>157</v>
      </c>
      <c r="M21" s="49" t="s">
        <v>127</v>
      </c>
      <c r="N21" s="49" t="s">
        <v>152</v>
      </c>
      <c r="O21" s="50" t="s">
        <v>79</v>
      </c>
      <c r="P21" s="50" t="s">
        <v>153</v>
      </c>
    </row>
    <row r="22" spans="1:16" ht="12.75" customHeight="1" thickBot="1" x14ac:dyDescent="0.25">
      <c r="A22" s="10" t="str">
        <f t="shared" si="0"/>
        <v> BBS 133 (=IBVS 5781) </v>
      </c>
      <c r="B22" s="3" t="str">
        <f t="shared" si="1"/>
        <v>II</v>
      </c>
      <c r="C22" s="10">
        <f t="shared" si="2"/>
        <v>54202.455000000002</v>
      </c>
      <c r="D22" s="12" t="str">
        <f t="shared" si="3"/>
        <v>vis</v>
      </c>
      <c r="E22" s="47">
        <f>VLOOKUP(C22,Active!C$21:E$973,3,FALSE)</f>
        <v>6595.4954794397599</v>
      </c>
      <c r="F22" s="3" t="s">
        <v>64</v>
      </c>
      <c r="G22" s="12" t="str">
        <f t="shared" si="4"/>
        <v>54202.4550</v>
      </c>
      <c r="H22" s="10">
        <f t="shared" si="5"/>
        <v>6595.5</v>
      </c>
      <c r="I22" s="48" t="s">
        <v>158</v>
      </c>
      <c r="J22" s="49" t="s">
        <v>159</v>
      </c>
      <c r="K22" s="48" t="s">
        <v>160</v>
      </c>
      <c r="L22" s="48" t="s">
        <v>161</v>
      </c>
      <c r="M22" s="49" t="s">
        <v>127</v>
      </c>
      <c r="N22" s="49" t="s">
        <v>119</v>
      </c>
      <c r="O22" s="50" t="s">
        <v>79</v>
      </c>
      <c r="P22" s="50" t="s">
        <v>153</v>
      </c>
    </row>
    <row r="23" spans="1:16" ht="12.75" customHeight="1" thickBot="1" x14ac:dyDescent="0.25">
      <c r="A23" s="10" t="str">
        <f t="shared" si="0"/>
        <v> BBS 133 (=IBVS 5781) </v>
      </c>
      <c r="B23" s="3" t="str">
        <f t="shared" si="1"/>
        <v>I</v>
      </c>
      <c r="C23" s="10">
        <f t="shared" si="2"/>
        <v>54202.587299999999</v>
      </c>
      <c r="D23" s="12" t="str">
        <f t="shared" si="3"/>
        <v>vis</v>
      </c>
      <c r="E23" s="47">
        <f>VLOOKUP(C23,Active!C$21:E$973,3,FALSE)</f>
        <v>6596.0080523932556</v>
      </c>
      <c r="F23" s="3" t="s">
        <v>64</v>
      </c>
      <c r="G23" s="12" t="str">
        <f t="shared" si="4"/>
        <v>54202.5873</v>
      </c>
      <c r="H23" s="10">
        <f t="shared" si="5"/>
        <v>6596</v>
      </c>
      <c r="I23" s="48" t="s">
        <v>162</v>
      </c>
      <c r="J23" s="49" t="s">
        <v>163</v>
      </c>
      <c r="K23" s="48" t="s">
        <v>164</v>
      </c>
      <c r="L23" s="48" t="s">
        <v>165</v>
      </c>
      <c r="M23" s="49" t="s">
        <v>127</v>
      </c>
      <c r="N23" s="49" t="s">
        <v>119</v>
      </c>
      <c r="O23" s="50" t="s">
        <v>79</v>
      </c>
      <c r="P23" s="50" t="s">
        <v>153</v>
      </c>
    </row>
    <row r="24" spans="1:16" ht="12.75" customHeight="1" thickBot="1" x14ac:dyDescent="0.25">
      <c r="A24" s="10" t="str">
        <f t="shared" si="0"/>
        <v>BAVM 186 </v>
      </c>
      <c r="B24" s="3" t="str">
        <f t="shared" si="1"/>
        <v>I</v>
      </c>
      <c r="C24" s="10">
        <f t="shared" si="2"/>
        <v>54245.431499999999</v>
      </c>
      <c r="D24" s="12" t="str">
        <f t="shared" si="3"/>
        <v>vis</v>
      </c>
      <c r="E24" s="47">
        <f>VLOOKUP(C24,Active!C$21:E$973,3,FALSE)</f>
        <v>6762.000328542611</v>
      </c>
      <c r="F24" s="3" t="s">
        <v>64</v>
      </c>
      <c r="G24" s="12" t="str">
        <f t="shared" si="4"/>
        <v>54245.4315</v>
      </c>
      <c r="H24" s="10">
        <f t="shared" si="5"/>
        <v>6762</v>
      </c>
      <c r="I24" s="48" t="s">
        <v>166</v>
      </c>
      <c r="J24" s="49" t="s">
        <v>167</v>
      </c>
      <c r="K24" s="48" t="s">
        <v>168</v>
      </c>
      <c r="L24" s="48" t="s">
        <v>169</v>
      </c>
      <c r="M24" s="49" t="s">
        <v>127</v>
      </c>
      <c r="N24" s="49" t="s">
        <v>133</v>
      </c>
      <c r="O24" s="50" t="s">
        <v>120</v>
      </c>
      <c r="P24" s="51" t="s">
        <v>170</v>
      </c>
    </row>
    <row r="25" spans="1:16" ht="12.75" customHeight="1" thickBot="1" x14ac:dyDescent="0.25">
      <c r="A25" s="10" t="str">
        <f t="shared" si="0"/>
        <v>BAVM 186 </v>
      </c>
      <c r="B25" s="3" t="str">
        <f t="shared" si="1"/>
        <v>II</v>
      </c>
      <c r="C25" s="10">
        <f t="shared" si="2"/>
        <v>54245.559699999998</v>
      </c>
      <c r="D25" s="12" t="str">
        <f t="shared" si="3"/>
        <v>vis</v>
      </c>
      <c r="E25" s="47">
        <f>VLOOKUP(C25,Active!C$21:E$973,3,FALSE)</f>
        <v>6762.4970167711735</v>
      </c>
      <c r="F25" s="3" t="s">
        <v>64</v>
      </c>
      <c r="G25" s="12" t="str">
        <f t="shared" si="4"/>
        <v>54245.5597</v>
      </c>
      <c r="H25" s="10">
        <f t="shared" si="5"/>
        <v>6762.5</v>
      </c>
      <c r="I25" s="48" t="s">
        <v>171</v>
      </c>
      <c r="J25" s="49" t="s">
        <v>172</v>
      </c>
      <c r="K25" s="48" t="s">
        <v>173</v>
      </c>
      <c r="L25" s="48" t="s">
        <v>174</v>
      </c>
      <c r="M25" s="49" t="s">
        <v>127</v>
      </c>
      <c r="N25" s="49" t="s">
        <v>133</v>
      </c>
      <c r="O25" s="50" t="s">
        <v>120</v>
      </c>
      <c r="P25" s="51" t="s">
        <v>170</v>
      </c>
    </row>
    <row r="26" spans="1:16" ht="12.75" customHeight="1" thickBot="1" x14ac:dyDescent="0.25">
      <c r="A26" s="10" t="str">
        <f t="shared" si="0"/>
        <v>BAVM 201 </v>
      </c>
      <c r="B26" s="3" t="str">
        <f t="shared" si="1"/>
        <v>I</v>
      </c>
      <c r="C26" s="10">
        <f t="shared" si="2"/>
        <v>54331.382599999997</v>
      </c>
      <c r="D26" s="12" t="str">
        <f t="shared" si="3"/>
        <v>vis</v>
      </c>
      <c r="E26" s="47">
        <f>VLOOKUP(C26,Active!C$21:E$973,3,FALSE)</f>
        <v>7095.0026655343318</v>
      </c>
      <c r="F26" s="3" t="s">
        <v>64</v>
      </c>
      <c r="G26" s="12" t="str">
        <f t="shared" si="4"/>
        <v>54331.3826</v>
      </c>
      <c r="H26" s="10">
        <f t="shared" si="5"/>
        <v>7095</v>
      </c>
      <c r="I26" s="48" t="s">
        <v>175</v>
      </c>
      <c r="J26" s="49" t="s">
        <v>176</v>
      </c>
      <c r="K26" s="48" t="s">
        <v>177</v>
      </c>
      <c r="L26" s="48" t="s">
        <v>178</v>
      </c>
      <c r="M26" s="49" t="s">
        <v>127</v>
      </c>
      <c r="N26" s="49" t="s">
        <v>119</v>
      </c>
      <c r="O26" s="50" t="s">
        <v>179</v>
      </c>
      <c r="P26" s="51" t="s">
        <v>180</v>
      </c>
    </row>
    <row r="27" spans="1:16" ht="12.75" customHeight="1" thickBot="1" x14ac:dyDescent="0.25">
      <c r="A27" s="10" t="str">
        <f t="shared" si="0"/>
        <v>BAVM 209 </v>
      </c>
      <c r="B27" s="3" t="str">
        <f t="shared" si="1"/>
        <v>I</v>
      </c>
      <c r="C27" s="10">
        <f t="shared" si="2"/>
        <v>54937.4208</v>
      </c>
      <c r="D27" s="12" t="str">
        <f t="shared" si="3"/>
        <v>vis</v>
      </c>
      <c r="E27" s="47">
        <f>VLOOKUP(C27,Active!C$21:E$973,3,FALSE)</f>
        <v>9442.9904970601747</v>
      </c>
      <c r="F27" s="3" t="s">
        <v>64</v>
      </c>
      <c r="G27" s="12" t="str">
        <f t="shared" si="4"/>
        <v>54937.4208</v>
      </c>
      <c r="H27" s="10">
        <f t="shared" si="5"/>
        <v>9443</v>
      </c>
      <c r="I27" s="48" t="s">
        <v>181</v>
      </c>
      <c r="J27" s="49" t="s">
        <v>182</v>
      </c>
      <c r="K27" s="48" t="s">
        <v>183</v>
      </c>
      <c r="L27" s="48" t="s">
        <v>184</v>
      </c>
      <c r="M27" s="49" t="s">
        <v>127</v>
      </c>
      <c r="N27" s="49" t="s">
        <v>133</v>
      </c>
      <c r="O27" s="50" t="s">
        <v>120</v>
      </c>
      <c r="P27" s="51" t="s">
        <v>185</v>
      </c>
    </row>
    <row r="28" spans="1:16" ht="12.75" customHeight="1" thickBot="1" x14ac:dyDescent="0.25">
      <c r="A28" s="10" t="str">
        <f t="shared" si="0"/>
        <v>BAVM 209 </v>
      </c>
      <c r="B28" s="3" t="str">
        <f t="shared" si="1"/>
        <v>II</v>
      </c>
      <c r="C28" s="10">
        <f t="shared" si="2"/>
        <v>54937.5507</v>
      </c>
      <c r="D28" s="12" t="str">
        <f t="shared" si="3"/>
        <v>vis</v>
      </c>
      <c r="E28" s="47">
        <f>VLOOKUP(C28,Active!C$21:E$973,3,FALSE)</f>
        <v>9443.4937716381064</v>
      </c>
      <c r="F28" s="3" t="s">
        <v>64</v>
      </c>
      <c r="G28" s="12" t="str">
        <f t="shared" si="4"/>
        <v>54937.5507</v>
      </c>
      <c r="H28" s="10">
        <f t="shared" si="5"/>
        <v>9443.5</v>
      </c>
      <c r="I28" s="48" t="s">
        <v>186</v>
      </c>
      <c r="J28" s="49" t="s">
        <v>187</v>
      </c>
      <c r="K28" s="48" t="s">
        <v>188</v>
      </c>
      <c r="L28" s="48" t="s">
        <v>97</v>
      </c>
      <c r="M28" s="49" t="s">
        <v>127</v>
      </c>
      <c r="N28" s="49" t="s">
        <v>133</v>
      </c>
      <c r="O28" s="50" t="s">
        <v>120</v>
      </c>
      <c r="P28" s="51" t="s">
        <v>185</v>
      </c>
    </row>
    <row r="29" spans="1:16" ht="12.75" customHeight="1" thickBot="1" x14ac:dyDescent="0.25">
      <c r="A29" s="10" t="str">
        <f t="shared" si="0"/>
        <v>IBVS 5920 </v>
      </c>
      <c r="B29" s="3" t="str">
        <f t="shared" si="1"/>
        <v>II</v>
      </c>
      <c r="C29" s="10">
        <f t="shared" si="2"/>
        <v>55067.381699999998</v>
      </c>
      <c r="D29" s="12" t="str">
        <f t="shared" si="3"/>
        <v>vis</v>
      </c>
      <c r="E29" s="47">
        <f>VLOOKUP(C29,Active!C$21:E$973,3,FALSE)</f>
        <v>9946.5010212715879</v>
      </c>
      <c r="F29" s="3" t="s">
        <v>64</v>
      </c>
      <c r="G29" s="12" t="str">
        <f t="shared" si="4"/>
        <v>55067.3817</v>
      </c>
      <c r="H29" s="10">
        <f t="shared" si="5"/>
        <v>9946.5</v>
      </c>
      <c r="I29" s="48" t="s">
        <v>189</v>
      </c>
      <c r="J29" s="49" t="s">
        <v>190</v>
      </c>
      <c r="K29" s="48" t="s">
        <v>191</v>
      </c>
      <c r="L29" s="48" t="s">
        <v>192</v>
      </c>
      <c r="M29" s="49" t="s">
        <v>127</v>
      </c>
      <c r="N29" s="49" t="s">
        <v>56</v>
      </c>
      <c r="O29" s="50" t="s">
        <v>79</v>
      </c>
      <c r="P29" s="51" t="s">
        <v>193</v>
      </c>
    </row>
    <row r="30" spans="1:16" ht="12.75" customHeight="1" thickBot="1" x14ac:dyDescent="0.25">
      <c r="A30" s="10" t="str">
        <f t="shared" si="0"/>
        <v>IBVS 5920 </v>
      </c>
      <c r="B30" s="3" t="str">
        <f t="shared" si="1"/>
        <v>I</v>
      </c>
      <c r="C30" s="10">
        <f t="shared" si="2"/>
        <v>55067.508699999998</v>
      </c>
      <c r="D30" s="12" t="str">
        <f t="shared" si="3"/>
        <v>vis</v>
      </c>
      <c r="E30" s="47">
        <f>VLOOKUP(C30,Active!C$21:E$973,3,FALSE)</f>
        <v>9946.9930603123685</v>
      </c>
      <c r="F30" s="3" t="s">
        <v>64</v>
      </c>
      <c r="G30" s="12" t="str">
        <f t="shared" si="4"/>
        <v>55067.5087</v>
      </c>
      <c r="H30" s="10">
        <f t="shared" si="5"/>
        <v>9947</v>
      </c>
      <c r="I30" s="48" t="s">
        <v>194</v>
      </c>
      <c r="J30" s="49" t="s">
        <v>195</v>
      </c>
      <c r="K30" s="48" t="s">
        <v>196</v>
      </c>
      <c r="L30" s="48" t="s">
        <v>132</v>
      </c>
      <c r="M30" s="49" t="s">
        <v>127</v>
      </c>
      <c r="N30" s="49" t="s">
        <v>56</v>
      </c>
      <c r="O30" s="50" t="s">
        <v>79</v>
      </c>
      <c r="P30" s="51" t="s">
        <v>193</v>
      </c>
    </row>
    <row r="31" spans="1:16" ht="12.75" customHeight="1" thickBot="1" x14ac:dyDescent="0.25">
      <c r="A31" s="10" t="str">
        <f t="shared" si="0"/>
        <v>BAVM 214 </v>
      </c>
      <c r="B31" s="3" t="str">
        <f t="shared" si="1"/>
        <v>I</v>
      </c>
      <c r="C31" s="10">
        <f t="shared" si="2"/>
        <v>55358.391199999998</v>
      </c>
      <c r="D31" s="12" t="str">
        <f t="shared" si="3"/>
        <v>vis</v>
      </c>
      <c r="E31" s="47">
        <f>VLOOKUP(C31,Active!C$21:E$973,3,FALSE)</f>
        <v>11073.965865663273</v>
      </c>
      <c r="F31" s="3" t="s">
        <v>64</v>
      </c>
      <c r="G31" s="12" t="str">
        <f t="shared" si="4"/>
        <v>55358.3912</v>
      </c>
      <c r="H31" s="10">
        <f t="shared" si="5"/>
        <v>11074</v>
      </c>
      <c r="I31" s="48" t="s">
        <v>197</v>
      </c>
      <c r="J31" s="49" t="s">
        <v>198</v>
      </c>
      <c r="K31" s="48" t="s">
        <v>199</v>
      </c>
      <c r="L31" s="48" t="s">
        <v>200</v>
      </c>
      <c r="M31" s="49" t="s">
        <v>127</v>
      </c>
      <c r="N31" s="49" t="s">
        <v>133</v>
      </c>
      <c r="O31" s="50" t="s">
        <v>120</v>
      </c>
      <c r="P31" s="51" t="s">
        <v>201</v>
      </c>
    </row>
    <row r="32" spans="1:16" ht="12.75" customHeight="1" thickBot="1" x14ac:dyDescent="0.25">
      <c r="A32" s="10" t="str">
        <f t="shared" si="0"/>
        <v>BAVM 214 </v>
      </c>
      <c r="B32" s="3" t="str">
        <f t="shared" si="1"/>
        <v>II</v>
      </c>
      <c r="C32" s="10">
        <f t="shared" si="2"/>
        <v>55358.521500000003</v>
      </c>
      <c r="D32" s="12" t="str">
        <f t="shared" si="3"/>
        <v>vis</v>
      </c>
      <c r="E32" s="47">
        <f>VLOOKUP(C32,Active!C$21:E$973,3,FALSE)</f>
        <v>11074.470689970483</v>
      </c>
      <c r="F32" s="3" t="s">
        <v>64</v>
      </c>
      <c r="G32" s="12" t="str">
        <f t="shared" si="4"/>
        <v>55358.5215</v>
      </c>
      <c r="H32" s="10">
        <f t="shared" si="5"/>
        <v>11074.5</v>
      </c>
      <c r="I32" s="48" t="s">
        <v>202</v>
      </c>
      <c r="J32" s="49" t="s">
        <v>203</v>
      </c>
      <c r="K32" s="48" t="s">
        <v>204</v>
      </c>
      <c r="L32" s="48" t="s">
        <v>205</v>
      </c>
      <c r="M32" s="49" t="s">
        <v>127</v>
      </c>
      <c r="N32" s="49" t="s">
        <v>133</v>
      </c>
      <c r="O32" s="50" t="s">
        <v>120</v>
      </c>
      <c r="P32" s="51" t="s">
        <v>201</v>
      </c>
    </row>
    <row r="33" spans="1:16" ht="12.75" customHeight="1" thickBot="1" x14ac:dyDescent="0.25">
      <c r="A33" s="10" t="str">
        <f t="shared" si="0"/>
        <v>BAVM 214 </v>
      </c>
      <c r="B33" s="3" t="str">
        <f t="shared" si="1"/>
        <v>I</v>
      </c>
      <c r="C33" s="10">
        <f t="shared" si="2"/>
        <v>55376.458299999998</v>
      </c>
      <c r="D33" s="12" t="str">
        <f t="shared" si="3"/>
        <v>vis</v>
      </c>
      <c r="E33" s="47">
        <f>VLOOKUP(C33,Active!C$21:E$973,3,FALSE)</f>
        <v>11143.963649550429</v>
      </c>
      <c r="F33" s="3" t="s">
        <v>64</v>
      </c>
      <c r="G33" s="12" t="str">
        <f t="shared" si="4"/>
        <v>55376.4583</v>
      </c>
      <c r="H33" s="10">
        <f t="shared" si="5"/>
        <v>11144</v>
      </c>
      <c r="I33" s="48" t="s">
        <v>206</v>
      </c>
      <c r="J33" s="49" t="s">
        <v>207</v>
      </c>
      <c r="K33" s="48" t="s">
        <v>208</v>
      </c>
      <c r="L33" s="48" t="s">
        <v>209</v>
      </c>
      <c r="M33" s="49" t="s">
        <v>127</v>
      </c>
      <c r="N33" s="49" t="s">
        <v>133</v>
      </c>
      <c r="O33" s="50" t="s">
        <v>120</v>
      </c>
      <c r="P33" s="51" t="s">
        <v>201</v>
      </c>
    </row>
    <row r="34" spans="1:16" ht="12.75" customHeight="1" thickBot="1" x14ac:dyDescent="0.25">
      <c r="A34" s="10" t="str">
        <f t="shared" si="0"/>
        <v>IBVS 6029 </v>
      </c>
      <c r="B34" s="3" t="str">
        <f t="shared" si="1"/>
        <v>II</v>
      </c>
      <c r="C34" s="10">
        <f t="shared" si="2"/>
        <v>56077.863100000002</v>
      </c>
      <c r="D34" s="12" t="str">
        <f t="shared" si="3"/>
        <v>vis</v>
      </c>
      <c r="E34" s="47">
        <f>VLOOKUP(C34,Active!C$21:E$973,3,FALSE)</f>
        <v>13861.432507740918</v>
      </c>
      <c r="F34" s="3" t="s">
        <v>64</v>
      </c>
      <c r="G34" s="12" t="str">
        <f t="shared" si="4"/>
        <v>56077.8631</v>
      </c>
      <c r="H34" s="10">
        <f t="shared" si="5"/>
        <v>13861.5</v>
      </c>
      <c r="I34" s="48" t="s">
        <v>210</v>
      </c>
      <c r="J34" s="49" t="s">
        <v>211</v>
      </c>
      <c r="K34" s="48" t="s">
        <v>212</v>
      </c>
      <c r="L34" s="48" t="s">
        <v>213</v>
      </c>
      <c r="M34" s="49" t="s">
        <v>127</v>
      </c>
      <c r="N34" s="49" t="s">
        <v>64</v>
      </c>
      <c r="O34" s="50" t="s">
        <v>214</v>
      </c>
      <c r="P34" s="51" t="s">
        <v>215</v>
      </c>
    </row>
    <row r="35" spans="1:16" ht="12.75" customHeight="1" thickBot="1" x14ac:dyDescent="0.25">
      <c r="A35" s="10" t="str">
        <f t="shared" si="0"/>
        <v>IBVS 4966 </v>
      </c>
      <c r="B35" s="3" t="str">
        <f t="shared" si="1"/>
        <v>II</v>
      </c>
      <c r="C35" s="10">
        <f t="shared" si="2"/>
        <v>51286.8514</v>
      </c>
      <c r="D35" s="12" t="str">
        <f t="shared" si="3"/>
        <v>vis</v>
      </c>
      <c r="E35" s="47">
        <f>VLOOKUP(C35,Active!C$21:E$973,3,FALSE)</f>
        <v>-4700.4950610128317</v>
      </c>
      <c r="F35" s="3" t="s">
        <v>64</v>
      </c>
      <c r="G35" s="12" t="str">
        <f t="shared" si="4"/>
        <v>51286.8514</v>
      </c>
      <c r="H35" s="10">
        <f t="shared" si="5"/>
        <v>-4700.5</v>
      </c>
      <c r="I35" s="48" t="s">
        <v>66</v>
      </c>
      <c r="J35" s="49" t="s">
        <v>67</v>
      </c>
      <c r="K35" s="48">
        <v>-4700.5</v>
      </c>
      <c r="L35" s="48" t="s">
        <v>68</v>
      </c>
      <c r="M35" s="49" t="s">
        <v>69</v>
      </c>
      <c r="N35" s="49" t="s">
        <v>70</v>
      </c>
      <c r="O35" s="50" t="s">
        <v>71</v>
      </c>
      <c r="P35" s="51" t="s">
        <v>72</v>
      </c>
    </row>
    <row r="36" spans="1:16" ht="12.75" customHeight="1" thickBot="1" x14ac:dyDescent="0.25">
      <c r="A36" s="10" t="str">
        <f t="shared" si="0"/>
        <v>IBVS 4966 </v>
      </c>
      <c r="B36" s="3" t="str">
        <f t="shared" si="1"/>
        <v>I</v>
      </c>
      <c r="C36" s="10">
        <f t="shared" si="2"/>
        <v>51310.7238</v>
      </c>
      <c r="D36" s="12" t="str">
        <f t="shared" si="3"/>
        <v>vis</v>
      </c>
      <c r="E36" s="47">
        <f>VLOOKUP(C36,Active!C$21:E$973,3,FALSE)</f>
        <v>-4608.0056689096309</v>
      </c>
      <c r="F36" s="3" t="s">
        <v>64</v>
      </c>
      <c r="G36" s="12" t="str">
        <f t="shared" si="4"/>
        <v>51310.7238</v>
      </c>
      <c r="H36" s="10">
        <f t="shared" si="5"/>
        <v>-4608</v>
      </c>
      <c r="I36" s="48" t="s">
        <v>73</v>
      </c>
      <c r="J36" s="49" t="s">
        <v>74</v>
      </c>
      <c r="K36" s="48">
        <v>-4608</v>
      </c>
      <c r="L36" s="48" t="s">
        <v>75</v>
      </c>
      <c r="M36" s="49" t="s">
        <v>69</v>
      </c>
      <c r="N36" s="49" t="s">
        <v>70</v>
      </c>
      <c r="O36" s="50" t="s">
        <v>71</v>
      </c>
      <c r="P36" s="51" t="s">
        <v>72</v>
      </c>
    </row>
    <row r="37" spans="1:16" ht="12.75" customHeight="1" thickBot="1" x14ac:dyDescent="0.25">
      <c r="A37" s="10" t="str">
        <f t="shared" si="0"/>
        <v> BBS 123 </v>
      </c>
      <c r="B37" s="3" t="str">
        <f t="shared" si="1"/>
        <v>I</v>
      </c>
      <c r="C37" s="10">
        <f t="shared" si="2"/>
        <v>51746.413200000003</v>
      </c>
      <c r="D37" s="12" t="str">
        <f t="shared" si="3"/>
        <v>vis</v>
      </c>
      <c r="E37" s="47">
        <f>VLOOKUP(C37,Active!C$21:E$973,3,FALSE)</f>
        <v>-2920.0041377771086</v>
      </c>
      <c r="F37" s="3" t="s">
        <v>64</v>
      </c>
      <c r="G37" s="12" t="str">
        <f t="shared" si="4"/>
        <v>51746.4132</v>
      </c>
      <c r="H37" s="10">
        <f t="shared" si="5"/>
        <v>-2920</v>
      </c>
      <c r="I37" s="48" t="s">
        <v>76</v>
      </c>
      <c r="J37" s="49" t="s">
        <v>77</v>
      </c>
      <c r="K37" s="48">
        <v>-2920</v>
      </c>
      <c r="L37" s="48" t="s">
        <v>78</v>
      </c>
      <c r="M37" s="49" t="s">
        <v>69</v>
      </c>
      <c r="N37" s="49" t="s">
        <v>70</v>
      </c>
      <c r="O37" s="50" t="s">
        <v>79</v>
      </c>
      <c r="P37" s="50" t="s">
        <v>80</v>
      </c>
    </row>
    <row r="38" spans="1:16" ht="12.75" customHeight="1" thickBot="1" x14ac:dyDescent="0.25">
      <c r="A38" s="10" t="str">
        <f t="shared" si="0"/>
        <v> BBS 123 </v>
      </c>
      <c r="B38" s="3" t="str">
        <f t="shared" si="1"/>
        <v>II</v>
      </c>
      <c r="C38" s="10">
        <f t="shared" si="2"/>
        <v>51746.543700000002</v>
      </c>
      <c r="D38" s="12" t="str">
        <f t="shared" si="3"/>
        <v>vis</v>
      </c>
      <c r="E38" s="47">
        <f>VLOOKUP(C38,Active!C$21:E$973,3,FALSE)</f>
        <v>-2919.4985386052863</v>
      </c>
      <c r="F38" s="3" t="s">
        <v>64</v>
      </c>
      <c r="G38" s="12" t="str">
        <f t="shared" si="4"/>
        <v>51746.5437</v>
      </c>
      <c r="H38" s="10">
        <f t="shared" si="5"/>
        <v>-2919.5</v>
      </c>
      <c r="I38" s="48" t="s">
        <v>81</v>
      </c>
      <c r="J38" s="49" t="s">
        <v>82</v>
      </c>
      <c r="K38" s="48">
        <v>-2919.5</v>
      </c>
      <c r="L38" s="48" t="s">
        <v>83</v>
      </c>
      <c r="M38" s="49" t="s">
        <v>69</v>
      </c>
      <c r="N38" s="49" t="s">
        <v>70</v>
      </c>
      <c r="O38" s="50" t="s">
        <v>79</v>
      </c>
      <c r="P38" s="50" t="s">
        <v>80</v>
      </c>
    </row>
    <row r="39" spans="1:16" ht="12.75" customHeight="1" thickBot="1" x14ac:dyDescent="0.25">
      <c r="A39" s="10" t="str">
        <f t="shared" si="0"/>
        <v> BBS 123 </v>
      </c>
      <c r="B39" s="3" t="str">
        <f t="shared" si="1"/>
        <v>II</v>
      </c>
      <c r="C39" s="10">
        <f t="shared" si="2"/>
        <v>51752.481599999999</v>
      </c>
      <c r="D39" s="12" t="str">
        <f t="shared" si="3"/>
        <v>vis</v>
      </c>
      <c r="E39" s="47">
        <f>VLOOKUP(C39,Active!C$21:E$973,3,FALSE)</f>
        <v>-2896.4931951388012</v>
      </c>
      <c r="F39" s="3" t="s">
        <v>64</v>
      </c>
      <c r="G39" s="12" t="str">
        <f t="shared" si="4"/>
        <v>51752.4816</v>
      </c>
      <c r="H39" s="10">
        <f t="shared" si="5"/>
        <v>-2896.5</v>
      </c>
      <c r="I39" s="48" t="s">
        <v>84</v>
      </c>
      <c r="J39" s="49" t="s">
        <v>85</v>
      </c>
      <c r="K39" s="48">
        <v>-2896.5</v>
      </c>
      <c r="L39" s="48" t="s">
        <v>86</v>
      </c>
      <c r="M39" s="49" t="s">
        <v>69</v>
      </c>
      <c r="N39" s="49" t="s">
        <v>70</v>
      </c>
      <c r="O39" s="50" t="s">
        <v>79</v>
      </c>
      <c r="P39" s="50" t="s">
        <v>80</v>
      </c>
    </row>
    <row r="40" spans="1:16" ht="12.75" customHeight="1" thickBot="1" x14ac:dyDescent="0.25">
      <c r="A40" s="10" t="str">
        <f t="shared" si="0"/>
        <v> BBS 123 </v>
      </c>
      <c r="B40" s="3" t="str">
        <f t="shared" si="1"/>
        <v>II</v>
      </c>
      <c r="C40" s="10">
        <f t="shared" si="2"/>
        <v>51768.480900000002</v>
      </c>
      <c r="D40" s="12" t="str">
        <f t="shared" si="3"/>
        <v>vis</v>
      </c>
      <c r="E40" s="47">
        <f>VLOOKUP(C40,Active!C$21:E$973,3,FALSE)</f>
        <v>-2834.5067366730827</v>
      </c>
      <c r="F40" s="3" t="s">
        <v>64</v>
      </c>
      <c r="G40" s="12" t="str">
        <f t="shared" si="4"/>
        <v>51768.4809</v>
      </c>
      <c r="H40" s="10">
        <f t="shared" si="5"/>
        <v>-2834.5</v>
      </c>
      <c r="I40" s="48" t="s">
        <v>87</v>
      </c>
      <c r="J40" s="49" t="s">
        <v>88</v>
      </c>
      <c r="K40" s="48">
        <v>-2834.5</v>
      </c>
      <c r="L40" s="48" t="s">
        <v>89</v>
      </c>
      <c r="M40" s="49" t="s">
        <v>69</v>
      </c>
      <c r="N40" s="49" t="s">
        <v>70</v>
      </c>
      <c r="O40" s="50" t="s">
        <v>79</v>
      </c>
      <c r="P40" s="50" t="s">
        <v>80</v>
      </c>
    </row>
    <row r="41" spans="1:16" ht="12.75" customHeight="1" thickBot="1" x14ac:dyDescent="0.25">
      <c r="A41" s="10" t="str">
        <f t="shared" si="0"/>
        <v> BBS 123 </v>
      </c>
      <c r="B41" s="3" t="str">
        <f t="shared" si="1"/>
        <v>II</v>
      </c>
      <c r="C41" s="10">
        <f t="shared" si="2"/>
        <v>51773.385600000001</v>
      </c>
      <c r="D41" s="12" t="str">
        <f t="shared" si="3"/>
        <v>vis</v>
      </c>
      <c r="E41" s="47">
        <f>VLOOKUP(C41,Active!C$21:E$973,3,FALSE)</f>
        <v>-2815.5043438911052</v>
      </c>
      <c r="F41" s="3" t="s">
        <v>64</v>
      </c>
      <c r="G41" s="12" t="str">
        <f t="shared" si="4"/>
        <v>51773.3856</v>
      </c>
      <c r="H41" s="10">
        <f t="shared" si="5"/>
        <v>-2815.5</v>
      </c>
      <c r="I41" s="48" t="s">
        <v>90</v>
      </c>
      <c r="J41" s="49" t="s">
        <v>91</v>
      </c>
      <c r="K41" s="48">
        <v>-2815.5</v>
      </c>
      <c r="L41" s="48" t="s">
        <v>78</v>
      </c>
      <c r="M41" s="49" t="s">
        <v>69</v>
      </c>
      <c r="N41" s="49" t="s">
        <v>70</v>
      </c>
      <c r="O41" s="50" t="s">
        <v>79</v>
      </c>
      <c r="P41" s="50" t="s">
        <v>80</v>
      </c>
    </row>
    <row r="42" spans="1:16" ht="12.75" customHeight="1" thickBot="1" x14ac:dyDescent="0.25">
      <c r="A42" s="10" t="str">
        <f t="shared" si="0"/>
        <v> BBS 123 </v>
      </c>
      <c r="B42" s="3" t="str">
        <f t="shared" si="1"/>
        <v>I</v>
      </c>
      <c r="C42" s="10">
        <f t="shared" si="2"/>
        <v>51773.513800000001</v>
      </c>
      <c r="D42" s="12" t="str">
        <f t="shared" si="3"/>
        <v>vis</v>
      </c>
      <c r="E42" s="47">
        <f>VLOOKUP(C42,Active!C$21:E$973,3,FALSE)</f>
        <v>-2815.0076556625418</v>
      </c>
      <c r="F42" s="3" t="s">
        <v>64</v>
      </c>
      <c r="G42" s="12" t="str">
        <f t="shared" si="4"/>
        <v>51773.5138</v>
      </c>
      <c r="H42" s="10">
        <f t="shared" si="5"/>
        <v>-2815</v>
      </c>
      <c r="I42" s="48" t="s">
        <v>92</v>
      </c>
      <c r="J42" s="49" t="s">
        <v>93</v>
      </c>
      <c r="K42" s="48">
        <v>-2815</v>
      </c>
      <c r="L42" s="48" t="s">
        <v>94</v>
      </c>
      <c r="M42" s="49" t="s">
        <v>69</v>
      </c>
      <c r="N42" s="49" t="s">
        <v>70</v>
      </c>
      <c r="O42" s="50" t="s">
        <v>79</v>
      </c>
      <c r="P42" s="50" t="s">
        <v>80</v>
      </c>
    </row>
    <row r="43" spans="1:16" ht="12.75" customHeight="1" thickBot="1" x14ac:dyDescent="0.25">
      <c r="A43" s="10" t="str">
        <f t="shared" si="0"/>
        <v> BBS 123 </v>
      </c>
      <c r="B43" s="3" t="str">
        <f t="shared" si="1"/>
        <v>II</v>
      </c>
      <c r="C43" s="10">
        <f t="shared" si="2"/>
        <v>51781.386500000001</v>
      </c>
      <c r="D43" s="12" t="str">
        <f t="shared" si="3"/>
        <v>vis</v>
      </c>
      <c r="E43" s="47">
        <f>VLOOKUP(C43,Active!C$21:E$973,3,FALSE)</f>
        <v>-2784.506271754311</v>
      </c>
      <c r="F43" s="3" t="s">
        <v>64</v>
      </c>
      <c r="G43" s="12" t="str">
        <f t="shared" si="4"/>
        <v>51781.3865</v>
      </c>
      <c r="H43" s="10">
        <f t="shared" si="5"/>
        <v>-2784.5</v>
      </c>
      <c r="I43" s="48" t="s">
        <v>95</v>
      </c>
      <c r="J43" s="49" t="s">
        <v>96</v>
      </c>
      <c r="K43" s="48">
        <v>-2784.5</v>
      </c>
      <c r="L43" s="48" t="s">
        <v>97</v>
      </c>
      <c r="M43" s="49" t="s">
        <v>69</v>
      </c>
      <c r="N43" s="49" t="s">
        <v>70</v>
      </c>
      <c r="O43" s="50" t="s">
        <v>79</v>
      </c>
      <c r="P43" s="50" t="s">
        <v>80</v>
      </c>
    </row>
    <row r="44" spans="1:16" ht="12.75" customHeight="1" thickBot="1" x14ac:dyDescent="0.25">
      <c r="A44" s="10" t="str">
        <f t="shared" si="0"/>
        <v> BBS 123 </v>
      </c>
      <c r="B44" s="3" t="str">
        <f t="shared" si="1"/>
        <v>I</v>
      </c>
      <c r="C44" s="10">
        <f t="shared" si="2"/>
        <v>51781.5196</v>
      </c>
      <c r="D44" s="12" t="str">
        <f t="shared" si="3"/>
        <v>vis</v>
      </c>
      <c r="E44" s="47">
        <f>VLOOKUP(C44,Active!C$21:E$973,3,FALSE)</f>
        <v>-2783.9905993422849</v>
      </c>
      <c r="F44" s="3" t="s">
        <v>64</v>
      </c>
      <c r="G44" s="12" t="str">
        <f t="shared" si="4"/>
        <v>51781.5196</v>
      </c>
      <c r="H44" s="10">
        <f t="shared" si="5"/>
        <v>-2784</v>
      </c>
      <c r="I44" s="48" t="s">
        <v>98</v>
      </c>
      <c r="J44" s="49" t="s">
        <v>99</v>
      </c>
      <c r="K44" s="48">
        <v>-2784</v>
      </c>
      <c r="L44" s="48" t="s">
        <v>100</v>
      </c>
      <c r="M44" s="49" t="s">
        <v>69</v>
      </c>
      <c r="N44" s="49" t="s">
        <v>70</v>
      </c>
      <c r="O44" s="50" t="s">
        <v>79</v>
      </c>
      <c r="P44" s="50" t="s">
        <v>80</v>
      </c>
    </row>
    <row r="45" spans="1:16" ht="12.75" customHeight="1" thickBot="1" x14ac:dyDescent="0.25">
      <c r="A45" s="10" t="str">
        <f t="shared" si="0"/>
        <v> BBS 126 </v>
      </c>
      <c r="B45" s="3" t="str">
        <f t="shared" si="1"/>
        <v>II</v>
      </c>
      <c r="C45" s="10">
        <f t="shared" si="2"/>
        <v>52116.415999999997</v>
      </c>
      <c r="D45" s="12" t="str">
        <f t="shared" si="3"/>
        <v>vis</v>
      </c>
      <c r="E45" s="47">
        <f>VLOOKUP(C45,Active!C$21:E$973,3,FALSE)</f>
        <v>-1486.4937220467568</v>
      </c>
      <c r="F45" s="3" t="s">
        <v>64</v>
      </c>
      <c r="G45" s="12" t="str">
        <f t="shared" si="4"/>
        <v>52116.416</v>
      </c>
      <c r="H45" s="10">
        <f t="shared" si="5"/>
        <v>-1486.5</v>
      </c>
      <c r="I45" s="48" t="s">
        <v>101</v>
      </c>
      <c r="J45" s="49" t="s">
        <v>102</v>
      </c>
      <c r="K45" s="48">
        <v>-1486.5</v>
      </c>
      <c r="L45" s="48" t="s">
        <v>103</v>
      </c>
      <c r="M45" s="49" t="s">
        <v>69</v>
      </c>
      <c r="N45" s="49" t="s">
        <v>70</v>
      </c>
      <c r="O45" s="50" t="s">
        <v>79</v>
      </c>
      <c r="P45" s="50" t="s">
        <v>104</v>
      </c>
    </row>
    <row r="46" spans="1:16" ht="12.75" customHeight="1" thickBot="1" x14ac:dyDescent="0.25">
      <c r="A46" s="10" t="str">
        <f t="shared" si="0"/>
        <v> BBS 128 </v>
      </c>
      <c r="B46" s="3" t="str">
        <f t="shared" si="1"/>
        <v>I</v>
      </c>
      <c r="C46" s="10">
        <f t="shared" si="2"/>
        <v>52463.441599999998</v>
      </c>
      <c r="D46" s="12" t="str">
        <f t="shared" si="3"/>
        <v>vis</v>
      </c>
      <c r="E46" s="47">
        <f>VLOOKUP(C46,Active!C$21:E$973,3,FALSE)</f>
        <v>-142.00440433055854</v>
      </c>
      <c r="F46" s="3" t="s">
        <v>64</v>
      </c>
      <c r="G46" s="12" t="str">
        <f t="shared" si="4"/>
        <v>52463.4416</v>
      </c>
      <c r="H46" s="10">
        <f t="shared" si="5"/>
        <v>-142</v>
      </c>
      <c r="I46" s="48" t="s">
        <v>105</v>
      </c>
      <c r="J46" s="49" t="s">
        <v>106</v>
      </c>
      <c r="K46" s="48">
        <v>-142</v>
      </c>
      <c r="L46" s="48" t="s">
        <v>78</v>
      </c>
      <c r="M46" s="49" t="s">
        <v>69</v>
      </c>
      <c r="N46" s="49" t="s">
        <v>70</v>
      </c>
      <c r="O46" s="50" t="s">
        <v>79</v>
      </c>
      <c r="P46" s="50" t="s">
        <v>107</v>
      </c>
    </row>
    <row r="47" spans="1:16" x14ac:dyDescent="0.2">
      <c r="B47" s="3"/>
      <c r="E47" s="47"/>
      <c r="F47" s="3"/>
    </row>
    <row r="48" spans="1:16" x14ac:dyDescent="0.2">
      <c r="B48" s="3"/>
      <c r="E48" s="47"/>
      <c r="F48" s="3"/>
    </row>
    <row r="49" spans="2:6" x14ac:dyDescent="0.2">
      <c r="B49" s="3"/>
      <c r="E49" s="47"/>
      <c r="F49" s="3"/>
    </row>
    <row r="50" spans="2:6" x14ac:dyDescent="0.2">
      <c r="B50" s="3"/>
      <c r="E50" s="47"/>
      <c r="F50" s="3"/>
    </row>
    <row r="51" spans="2:6" x14ac:dyDescent="0.2">
      <c r="B51" s="3"/>
      <c r="E51" s="47"/>
      <c r="F51" s="3"/>
    </row>
    <row r="52" spans="2:6" x14ac:dyDescent="0.2">
      <c r="B52" s="3"/>
      <c r="E52" s="47"/>
      <c r="F52" s="3"/>
    </row>
    <row r="53" spans="2:6" x14ac:dyDescent="0.2">
      <c r="B53" s="3"/>
      <c r="E53" s="47"/>
      <c r="F53" s="3"/>
    </row>
    <row r="54" spans="2:6" x14ac:dyDescent="0.2">
      <c r="B54" s="3"/>
      <c r="E54" s="47"/>
      <c r="F54" s="3"/>
    </row>
    <row r="55" spans="2:6" x14ac:dyDescent="0.2">
      <c r="B55" s="3"/>
      <c r="E55" s="47"/>
      <c r="F55" s="3"/>
    </row>
    <row r="56" spans="2:6" x14ac:dyDescent="0.2">
      <c r="B56" s="3"/>
      <c r="E56" s="47"/>
      <c r="F56" s="3"/>
    </row>
    <row r="57" spans="2:6" x14ac:dyDescent="0.2">
      <c r="B57" s="3"/>
      <c r="E57" s="47"/>
      <c r="F57" s="3"/>
    </row>
    <row r="58" spans="2:6" x14ac:dyDescent="0.2">
      <c r="B58" s="3"/>
      <c r="E58" s="47"/>
      <c r="F58" s="3"/>
    </row>
    <row r="59" spans="2:6" x14ac:dyDescent="0.2">
      <c r="B59" s="3"/>
      <c r="E59" s="47"/>
      <c r="F59" s="3"/>
    </row>
    <row r="60" spans="2:6" x14ac:dyDescent="0.2">
      <c r="B60" s="3"/>
      <c r="E60" s="47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</sheetData>
  <phoneticPr fontId="8" type="noConversion"/>
  <hyperlinks>
    <hyperlink ref="P35" r:id="rId1" display="http://www.konkoly.hu/cgi-bin/IBVS?4966"/>
    <hyperlink ref="P36" r:id="rId2" display="http://www.konkoly.hu/cgi-bin/IBVS?4966"/>
    <hyperlink ref="P13" r:id="rId3" display="http://www.bav-astro.de/sfs/BAVM_link.php?BAVMnr=173"/>
    <hyperlink ref="P14" r:id="rId4" display="http://www.bav-astro.de/sfs/BAVM_link.php?BAVMnr=173"/>
    <hyperlink ref="P15" r:id="rId5" display="http://var.astro.cz/oejv/issues/oejv0074.pdf"/>
    <hyperlink ref="P16" r:id="rId6" display="http://www.bav-astro.de/sfs/BAVM_link.php?BAVMnr=178"/>
    <hyperlink ref="P17" r:id="rId7" display="http://www.konkoly.hu/cgi-bin/IBVS?5713"/>
    <hyperlink ref="P18" r:id="rId8" display="http://www.bav-astro.de/sfs/BAVM_link.php?BAVMnr=178"/>
    <hyperlink ref="P19" r:id="rId9" display="http://www.bav-astro.de/sfs/BAVM_link.php?BAVMnr=178"/>
    <hyperlink ref="P24" r:id="rId10" display="http://www.bav-astro.de/sfs/BAVM_link.php?BAVMnr=186"/>
    <hyperlink ref="P25" r:id="rId11" display="http://www.bav-astro.de/sfs/BAVM_link.php?BAVMnr=186"/>
    <hyperlink ref="P26" r:id="rId12" display="http://www.bav-astro.de/sfs/BAVM_link.php?BAVMnr=201"/>
    <hyperlink ref="P27" r:id="rId13" display="http://www.bav-astro.de/sfs/BAVM_link.php?BAVMnr=209"/>
    <hyperlink ref="P28" r:id="rId14" display="http://www.bav-astro.de/sfs/BAVM_link.php?BAVMnr=209"/>
    <hyperlink ref="P29" r:id="rId15" display="http://www.konkoly.hu/cgi-bin/IBVS?5920"/>
    <hyperlink ref="P30" r:id="rId16" display="http://www.konkoly.hu/cgi-bin/IBVS?5920"/>
    <hyperlink ref="P31" r:id="rId17" display="http://www.bav-astro.de/sfs/BAVM_link.php?BAVMnr=214"/>
    <hyperlink ref="P32" r:id="rId18" display="http://www.bav-astro.de/sfs/BAVM_link.php?BAVMnr=214"/>
    <hyperlink ref="P33" r:id="rId19" display="http://www.bav-astro.de/sfs/BAVM_link.php?BAVMnr=214"/>
    <hyperlink ref="P34" r:id="rId20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2024-02-14T05:22:04Z</dcterms:modified>
</cp:coreProperties>
</file>