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433D1DA-1B35-481B-99F6-893FD0211F7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Inactive" sheetId="1" r:id="rId2"/>
  </sheets>
  <calcPr calcId="181029"/>
</workbook>
</file>

<file path=xl/calcChain.xml><?xml version="1.0" encoding="utf-8"?>
<calcChain xmlns="http://schemas.openxmlformats.org/spreadsheetml/2006/main">
  <c r="E51" i="2" l="1"/>
  <c r="F51" i="2"/>
  <c r="G51" i="2"/>
  <c r="K51" i="2"/>
  <c r="Q51" i="2"/>
  <c r="E52" i="2"/>
  <c r="F52" i="2"/>
  <c r="G52" i="2"/>
  <c r="K52" i="2"/>
  <c r="Q52" i="2"/>
  <c r="E22" i="2"/>
  <c r="F22" i="2"/>
  <c r="G22" i="2"/>
  <c r="J22" i="2"/>
  <c r="E23" i="2"/>
  <c r="F23" i="2"/>
  <c r="G23" i="2"/>
  <c r="K23" i="2"/>
  <c r="E24" i="2"/>
  <c r="F24" i="2"/>
  <c r="G24" i="2"/>
  <c r="J24" i="2"/>
  <c r="E25" i="2"/>
  <c r="F25" i="2"/>
  <c r="G25" i="2"/>
  <c r="K25" i="2"/>
  <c r="E26" i="2"/>
  <c r="F26" i="2"/>
  <c r="G26" i="2"/>
  <c r="K26" i="2"/>
  <c r="E27" i="2"/>
  <c r="F27" i="2"/>
  <c r="G27" i="2"/>
  <c r="K27" i="2"/>
  <c r="E28" i="2"/>
  <c r="F28" i="2"/>
  <c r="G28" i="2"/>
  <c r="K28" i="2"/>
  <c r="E29" i="2"/>
  <c r="F29" i="2"/>
  <c r="G29" i="2"/>
  <c r="K29" i="2"/>
  <c r="E30" i="2"/>
  <c r="F30" i="2"/>
  <c r="G30" i="2"/>
  <c r="K30" i="2"/>
  <c r="E31" i="2"/>
  <c r="F31" i="2"/>
  <c r="G31" i="2"/>
  <c r="K31" i="2"/>
  <c r="E32" i="2"/>
  <c r="F32" i="2"/>
  <c r="G32" i="2"/>
  <c r="K32" i="2"/>
  <c r="E33" i="2"/>
  <c r="F33" i="2"/>
  <c r="G33" i="2"/>
  <c r="K33" i="2"/>
  <c r="E34" i="2"/>
  <c r="F34" i="2"/>
  <c r="G34" i="2"/>
  <c r="K34" i="2"/>
  <c r="E37" i="2"/>
  <c r="F37" i="2"/>
  <c r="G37" i="2"/>
  <c r="K37" i="2"/>
  <c r="E38" i="2"/>
  <c r="F38" i="2"/>
  <c r="G38" i="2"/>
  <c r="K38" i="2"/>
  <c r="E39" i="2"/>
  <c r="F39" i="2"/>
  <c r="G39" i="2"/>
  <c r="K39" i="2"/>
  <c r="E40" i="2"/>
  <c r="F40" i="2"/>
  <c r="G40" i="2"/>
  <c r="K40" i="2"/>
  <c r="E41" i="2"/>
  <c r="F41" i="2"/>
  <c r="G41" i="2"/>
  <c r="K41" i="2"/>
  <c r="E42" i="2"/>
  <c r="F42" i="2"/>
  <c r="G42" i="2"/>
  <c r="K42" i="2"/>
  <c r="E43" i="2"/>
  <c r="F43" i="2"/>
  <c r="G43" i="2"/>
  <c r="K43" i="2"/>
  <c r="E36" i="2"/>
  <c r="F36" i="2"/>
  <c r="G36" i="2"/>
  <c r="K36" i="2"/>
  <c r="E44" i="2"/>
  <c r="F44" i="2"/>
  <c r="G44" i="2"/>
  <c r="K44" i="2"/>
  <c r="E45" i="2"/>
  <c r="F45" i="2"/>
  <c r="G45" i="2"/>
  <c r="K45" i="2"/>
  <c r="E46" i="2"/>
  <c r="F46" i="2"/>
  <c r="G46" i="2"/>
  <c r="K46" i="2"/>
  <c r="E47" i="2"/>
  <c r="F47" i="2"/>
  <c r="G47" i="2"/>
  <c r="K47" i="2"/>
  <c r="E48" i="2"/>
  <c r="F48" i="2"/>
  <c r="G48" i="2"/>
  <c r="K48" i="2"/>
  <c r="E49" i="2"/>
  <c r="F49" i="2"/>
  <c r="G49" i="2"/>
  <c r="K49" i="2"/>
  <c r="E50" i="2"/>
  <c r="F50" i="2"/>
  <c r="G50" i="2"/>
  <c r="K50" i="2"/>
  <c r="D9" i="2"/>
  <c r="C9" i="2"/>
  <c r="E35" i="2"/>
  <c r="F35" i="2"/>
  <c r="G35" i="2"/>
  <c r="K35" i="2"/>
  <c r="Q44" i="2"/>
  <c r="Q45" i="2"/>
  <c r="Q46" i="2"/>
  <c r="Q47" i="2"/>
  <c r="Q48" i="2"/>
  <c r="Q49" i="2"/>
  <c r="Q50" i="2"/>
  <c r="Q36" i="2"/>
  <c r="Q43" i="2"/>
  <c r="E21" i="2"/>
  <c r="F21" i="2"/>
  <c r="G21" i="2"/>
  <c r="I21" i="2"/>
  <c r="F16" i="2"/>
  <c r="F17" i="2" s="1"/>
  <c r="Q42" i="2"/>
  <c r="Q41" i="2"/>
  <c r="Q40" i="2"/>
  <c r="Q39" i="2"/>
  <c r="Q38" i="2"/>
  <c r="Q37" i="2"/>
  <c r="Q34" i="2"/>
  <c r="Q33" i="2"/>
  <c r="Q32" i="2"/>
  <c r="Q31" i="2"/>
  <c r="Q30" i="2"/>
  <c r="Q29" i="2"/>
  <c r="Q28" i="2"/>
  <c r="Q27" i="2"/>
  <c r="Q26" i="2"/>
  <c r="Q25" i="2"/>
  <c r="C17" i="2"/>
  <c r="Q21" i="2"/>
  <c r="Q23" i="2"/>
  <c r="Q22" i="2"/>
  <c r="Q24" i="2"/>
  <c r="Q35" i="2"/>
  <c r="C7" i="1"/>
  <c r="E25" i="1"/>
  <c r="F25" i="1"/>
  <c r="G25" i="1"/>
  <c r="K25" i="1"/>
  <c r="C8" i="1"/>
  <c r="F11" i="1"/>
  <c r="G11" i="1"/>
  <c r="E23" i="1"/>
  <c r="F23" i="1"/>
  <c r="G23" i="1"/>
  <c r="I23" i="1"/>
  <c r="Q25" i="1"/>
  <c r="Q22" i="1"/>
  <c r="Q24" i="1"/>
  <c r="Q23" i="1"/>
  <c r="E15" i="1"/>
  <c r="C17" i="1"/>
  <c r="Q21" i="1"/>
  <c r="E24" i="1"/>
  <c r="F24" i="1"/>
  <c r="G24" i="1"/>
  <c r="J24" i="1"/>
  <c r="E22" i="1"/>
  <c r="F22" i="1"/>
  <c r="G22" i="1"/>
  <c r="J22" i="1"/>
  <c r="E21" i="1"/>
  <c r="F21" i="1"/>
  <c r="G21" i="1"/>
  <c r="H21" i="1"/>
  <c r="C12" i="1"/>
  <c r="C12" i="2"/>
  <c r="C11" i="2"/>
  <c r="C11" i="1"/>
  <c r="O21" i="1" l="1"/>
  <c r="O25" i="1"/>
  <c r="O22" i="1"/>
  <c r="C15" i="1"/>
  <c r="O24" i="1"/>
  <c r="O23" i="1"/>
  <c r="O50" i="2"/>
  <c r="O46" i="2"/>
  <c r="O27" i="2"/>
  <c r="O44" i="2"/>
  <c r="O34" i="2"/>
  <c r="O25" i="2"/>
  <c r="O26" i="2"/>
  <c r="O35" i="2"/>
  <c r="O51" i="2"/>
  <c r="O42" i="2"/>
  <c r="O38" i="2"/>
  <c r="O31" i="2"/>
  <c r="O36" i="2"/>
  <c r="O22" i="2"/>
  <c r="O32" i="2"/>
  <c r="O45" i="2"/>
  <c r="O21" i="2"/>
  <c r="C15" i="2"/>
  <c r="O39" i="2"/>
  <c r="O30" i="2"/>
  <c r="O29" i="2"/>
  <c r="O24" i="2"/>
  <c r="O37" i="2"/>
  <c r="O41" i="2"/>
  <c r="O33" i="2"/>
  <c r="O40" i="2"/>
  <c r="O52" i="2"/>
  <c r="O43" i="2"/>
  <c r="O47" i="2"/>
  <c r="O49" i="2"/>
  <c r="O48" i="2"/>
  <c r="O23" i="2"/>
  <c r="O28" i="2"/>
  <c r="C16" i="2"/>
  <c r="D18" i="2" s="1"/>
  <c r="C16" i="1"/>
  <c r="D18" i="1" s="1"/>
  <c r="C18" i="2" l="1"/>
  <c r="C18" i="1"/>
  <c r="E16" i="1"/>
  <c r="E17" i="1" s="1"/>
  <c r="F18" i="2"/>
  <c r="F19" i="2" s="1"/>
</calcChain>
</file>

<file path=xl/sharedStrings.xml><?xml version="1.0" encoding="utf-8"?>
<sst xmlns="http://schemas.openxmlformats.org/spreadsheetml/2006/main" count="155" uniqueCount="60">
  <si>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</si>
  <si>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</si>
  <si>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</si>
  <si>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</si>
  <si>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</si>
  <si>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</si>
  <si>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</si>
  <si>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</si>
  <si>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</si>
  <si>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</si>
  <si>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</si>
  <si>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</si>
  <si>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</si>
  <si>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</si>
  <si>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</si>
  <si>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</si>
  <si>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</si>
  <si>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</si>
  <si>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</si>
  <si>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</si>
  <si>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</si>
  <si>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</si>
  <si>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</si>
  <si>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</si>
  <si>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</si>
  <si>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</si>
  <si>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</si>
  <si>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</si>
  <si>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</si>
  <si>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</si>
  <si>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</si>
  <si>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</si>
  <si>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</si>
  <si>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</si>
  <si>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</si>
  <si>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</si>
  <si>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</si>
  <si>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</si>
  <si>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</si>
  <si>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</si>
  <si>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V1092 Her / GSC 2073-0314</t>
  </si>
  <si>
    <t>OEJV 0107</t>
  </si>
  <si>
    <t>I</t>
  </si>
  <si>
    <t>OEJV</t>
  </si>
  <si>
    <t>EW</t>
  </si>
  <si>
    <t>IBVS 5918</t>
  </si>
  <si>
    <t>II</t>
  </si>
  <si>
    <t>IBVS 6010</t>
  </si>
  <si>
    <t>RHN 2013</t>
  </si>
  <si>
    <t>Nelson</t>
  </si>
  <si>
    <t>OEJV 0160</t>
  </si>
  <si>
    <t>Add cycle</t>
  </si>
  <si>
    <t>Old Cycle</t>
  </si>
  <si>
    <t>IBVS 6092</t>
  </si>
  <si>
    <t>IBVS 6094</t>
  </si>
  <si>
    <t>i</t>
  </si>
  <si>
    <t>vis</t>
  </si>
  <si>
    <t>OEJV 0179</t>
  </si>
  <si>
    <t>JAVSO..44…69</t>
  </si>
  <si>
    <t>JAVSO..45..121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</si>
</sst>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32" fillId="0" borderId="0" xfId="0" applyFont="1">
      <alignment vertical="top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3" fillId="0" borderId="0" xfId="0" applyFont="1" applyAlignment="1"/>
    <xf numFmtId="0" fontId="32" fillId="0" borderId="0" xfId="0" applyFont="1" applyAlignment="1"/>
    <xf numFmtId="0" fontId="32" fillId="0" borderId="0" xfId="0" applyFont="1" applyAlignment="1">
      <alignment wrapText="1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horizontal="left" wrapText="1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V1092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-10297.5</c:v>
                </c:pt>
                <c:pt idx="1">
                  <c:v>-3722.5</c:v>
                </c:pt>
                <c:pt idx="2">
                  <c:v>-3686</c:v>
                </c:pt>
                <c:pt idx="3">
                  <c:v>-1865.5</c:v>
                </c:pt>
                <c:pt idx="4">
                  <c:v>-1798</c:v>
                </c:pt>
                <c:pt idx="5">
                  <c:v>-1798</c:v>
                </c:pt>
                <c:pt idx="6">
                  <c:v>-1798</c:v>
                </c:pt>
                <c:pt idx="7">
                  <c:v>-836</c:v>
                </c:pt>
                <c:pt idx="8">
                  <c:v>-836</c:v>
                </c:pt>
                <c:pt idx="9">
                  <c:v>-836</c:v>
                </c:pt>
                <c:pt idx="10">
                  <c:v>-831</c:v>
                </c:pt>
                <c:pt idx="11">
                  <c:v>-831</c:v>
                </c:pt>
                <c:pt idx="12">
                  <c:v>-831</c:v>
                </c:pt>
                <c:pt idx="13">
                  <c:v>-415</c:v>
                </c:pt>
                <c:pt idx="14">
                  <c:v>0</c:v>
                </c:pt>
                <c:pt idx="15">
                  <c:v>0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79.5</c:v>
                </c:pt>
                <c:pt idx="20">
                  <c:v>79.5</c:v>
                </c:pt>
                <c:pt idx="21">
                  <c:v>79.5</c:v>
                </c:pt>
                <c:pt idx="22">
                  <c:v>214.5</c:v>
                </c:pt>
                <c:pt idx="23">
                  <c:v>1887</c:v>
                </c:pt>
                <c:pt idx="24">
                  <c:v>1970</c:v>
                </c:pt>
                <c:pt idx="25">
                  <c:v>1970</c:v>
                </c:pt>
                <c:pt idx="26">
                  <c:v>1970</c:v>
                </c:pt>
                <c:pt idx="27">
                  <c:v>1972.5</c:v>
                </c:pt>
                <c:pt idx="28">
                  <c:v>1972.5</c:v>
                </c:pt>
                <c:pt idx="29">
                  <c:v>1972.5</c:v>
                </c:pt>
                <c:pt idx="30">
                  <c:v>2199.5</c:v>
                </c:pt>
                <c:pt idx="31">
                  <c:v>3039.5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D8-4060-B105-9E746E9F18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-10297.5</c:v>
                </c:pt>
                <c:pt idx="1">
                  <c:v>-3722.5</c:v>
                </c:pt>
                <c:pt idx="2">
                  <c:v>-3686</c:v>
                </c:pt>
                <c:pt idx="3">
                  <c:v>-1865.5</c:v>
                </c:pt>
                <c:pt idx="4">
                  <c:v>-1798</c:v>
                </c:pt>
                <c:pt idx="5">
                  <c:v>-1798</c:v>
                </c:pt>
                <c:pt idx="6">
                  <c:v>-1798</c:v>
                </c:pt>
                <c:pt idx="7">
                  <c:v>-836</c:v>
                </c:pt>
                <c:pt idx="8">
                  <c:v>-836</c:v>
                </c:pt>
                <c:pt idx="9">
                  <c:v>-836</c:v>
                </c:pt>
                <c:pt idx="10">
                  <c:v>-831</c:v>
                </c:pt>
                <c:pt idx="11">
                  <c:v>-831</c:v>
                </c:pt>
                <c:pt idx="12">
                  <c:v>-831</c:v>
                </c:pt>
                <c:pt idx="13">
                  <c:v>-415</c:v>
                </c:pt>
                <c:pt idx="14">
                  <c:v>0</c:v>
                </c:pt>
                <c:pt idx="15">
                  <c:v>0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79.5</c:v>
                </c:pt>
                <c:pt idx="20">
                  <c:v>79.5</c:v>
                </c:pt>
                <c:pt idx="21">
                  <c:v>79.5</c:v>
                </c:pt>
                <c:pt idx="22">
                  <c:v>214.5</c:v>
                </c:pt>
                <c:pt idx="23">
                  <c:v>1887</c:v>
                </c:pt>
                <c:pt idx="24">
                  <c:v>1970</c:v>
                </c:pt>
                <c:pt idx="25">
                  <c:v>1970</c:v>
                </c:pt>
                <c:pt idx="26">
                  <c:v>1970</c:v>
                </c:pt>
                <c:pt idx="27">
                  <c:v>1972.5</c:v>
                </c:pt>
                <c:pt idx="28">
                  <c:v>1972.5</c:v>
                </c:pt>
                <c:pt idx="29">
                  <c:v>1972.5</c:v>
                </c:pt>
                <c:pt idx="30">
                  <c:v>2199.5</c:v>
                </c:pt>
                <c:pt idx="31">
                  <c:v>3039.5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4.4973272451898083E-3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D8-4060-B105-9E746E9F18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-10297.5</c:v>
                </c:pt>
                <c:pt idx="1">
                  <c:v>-3722.5</c:v>
                </c:pt>
                <c:pt idx="2">
                  <c:v>-3686</c:v>
                </c:pt>
                <c:pt idx="3">
                  <c:v>-1865.5</c:v>
                </c:pt>
                <c:pt idx="4">
                  <c:v>-1798</c:v>
                </c:pt>
                <c:pt idx="5">
                  <c:v>-1798</c:v>
                </c:pt>
                <c:pt idx="6">
                  <c:v>-1798</c:v>
                </c:pt>
                <c:pt idx="7">
                  <c:v>-836</c:v>
                </c:pt>
                <c:pt idx="8">
                  <c:v>-836</c:v>
                </c:pt>
                <c:pt idx="9">
                  <c:v>-836</c:v>
                </c:pt>
                <c:pt idx="10">
                  <c:v>-831</c:v>
                </c:pt>
                <c:pt idx="11">
                  <c:v>-831</c:v>
                </c:pt>
                <c:pt idx="12">
                  <c:v>-831</c:v>
                </c:pt>
                <c:pt idx="13">
                  <c:v>-415</c:v>
                </c:pt>
                <c:pt idx="14">
                  <c:v>0</c:v>
                </c:pt>
                <c:pt idx="15">
                  <c:v>0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79.5</c:v>
                </c:pt>
                <c:pt idx="20">
                  <c:v>79.5</c:v>
                </c:pt>
                <c:pt idx="21">
                  <c:v>79.5</c:v>
                </c:pt>
                <c:pt idx="22">
                  <c:v>214.5</c:v>
                </c:pt>
                <c:pt idx="23">
                  <c:v>1887</c:v>
                </c:pt>
                <c:pt idx="24">
                  <c:v>1970</c:v>
                </c:pt>
                <c:pt idx="25">
                  <c:v>1970</c:v>
                </c:pt>
                <c:pt idx="26">
                  <c:v>1970</c:v>
                </c:pt>
                <c:pt idx="27">
                  <c:v>1972.5</c:v>
                </c:pt>
                <c:pt idx="28">
                  <c:v>1972.5</c:v>
                </c:pt>
                <c:pt idx="29">
                  <c:v>1972.5</c:v>
                </c:pt>
                <c:pt idx="30">
                  <c:v>2199.5</c:v>
                </c:pt>
                <c:pt idx="31">
                  <c:v>3039.5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">
                  <c:v>1.5014080636319704E-3</c:v>
                </c:pt>
                <c:pt idx="3">
                  <c:v>-9.987929806811735E-4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D8-4060-B105-9E746E9F18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-10297.5</c:v>
                </c:pt>
                <c:pt idx="1">
                  <c:v>-3722.5</c:v>
                </c:pt>
                <c:pt idx="2">
                  <c:v>-3686</c:v>
                </c:pt>
                <c:pt idx="3">
                  <c:v>-1865.5</c:v>
                </c:pt>
                <c:pt idx="4">
                  <c:v>-1798</c:v>
                </c:pt>
                <c:pt idx="5">
                  <c:v>-1798</c:v>
                </c:pt>
                <c:pt idx="6">
                  <c:v>-1798</c:v>
                </c:pt>
                <c:pt idx="7">
                  <c:v>-836</c:v>
                </c:pt>
                <c:pt idx="8">
                  <c:v>-836</c:v>
                </c:pt>
                <c:pt idx="9">
                  <c:v>-836</c:v>
                </c:pt>
                <c:pt idx="10">
                  <c:v>-831</c:v>
                </c:pt>
                <c:pt idx="11">
                  <c:v>-831</c:v>
                </c:pt>
                <c:pt idx="12">
                  <c:v>-831</c:v>
                </c:pt>
                <c:pt idx="13">
                  <c:v>-415</c:v>
                </c:pt>
                <c:pt idx="14">
                  <c:v>0</c:v>
                </c:pt>
                <c:pt idx="15">
                  <c:v>0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79.5</c:v>
                </c:pt>
                <c:pt idx="20">
                  <c:v>79.5</c:v>
                </c:pt>
                <c:pt idx="21">
                  <c:v>79.5</c:v>
                </c:pt>
                <c:pt idx="22">
                  <c:v>214.5</c:v>
                </c:pt>
                <c:pt idx="23">
                  <c:v>1887</c:v>
                </c:pt>
                <c:pt idx="24">
                  <c:v>1970</c:v>
                </c:pt>
                <c:pt idx="25">
                  <c:v>1970</c:v>
                </c:pt>
                <c:pt idx="26">
                  <c:v>1970</c:v>
                </c:pt>
                <c:pt idx="27">
                  <c:v>1972.5</c:v>
                </c:pt>
                <c:pt idx="28">
                  <c:v>1972.5</c:v>
                </c:pt>
                <c:pt idx="29">
                  <c:v>1972.5</c:v>
                </c:pt>
                <c:pt idx="30">
                  <c:v>2199.5</c:v>
                </c:pt>
                <c:pt idx="31">
                  <c:v>3039.5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2">
                  <c:v>-1.010782209050376E-3</c:v>
                </c:pt>
                <c:pt idx="4">
                  <c:v>5.3866336384089664E-4</c:v>
                </c:pt>
                <c:pt idx="5">
                  <c:v>1.138663363235537E-3</c:v>
                </c:pt>
                <c:pt idx="6">
                  <c:v>1.2386633607093245E-3</c:v>
                </c:pt>
                <c:pt idx="7">
                  <c:v>2.0673745020758361E-3</c:v>
                </c:pt>
                <c:pt idx="8">
                  <c:v>2.6673745014704764E-3</c:v>
                </c:pt>
                <c:pt idx="9">
                  <c:v>2.6673745014704764E-3</c:v>
                </c:pt>
                <c:pt idx="10">
                  <c:v>2.16570460179355E-3</c:v>
                </c:pt>
                <c:pt idx="11">
                  <c:v>2.8157045962871052E-3</c:v>
                </c:pt>
                <c:pt idx="12">
                  <c:v>3.0157045985106379E-3</c:v>
                </c:pt>
                <c:pt idx="13">
                  <c:v>8.1676887202775106E-4</c:v>
                </c:pt>
                <c:pt idx="14">
                  <c:v>5.0816713337553665E-4</c:v>
                </c:pt>
                <c:pt idx="15">
                  <c:v>5.0816713337553665E-4</c:v>
                </c:pt>
                <c:pt idx="16">
                  <c:v>4.3245066626695916E-4</c:v>
                </c:pt>
                <c:pt idx="17">
                  <c:v>6.9245066697476432E-4</c:v>
                </c:pt>
                <c:pt idx="18">
                  <c:v>8.424506668234244E-4</c:v>
                </c:pt>
                <c:pt idx="19">
                  <c:v>-7.283842860488221E-4</c:v>
                </c:pt>
                <c:pt idx="20">
                  <c:v>-2.9838428599759936E-4</c:v>
                </c:pt>
                <c:pt idx="21">
                  <c:v>2.1161571203265339E-4</c:v>
                </c:pt>
                <c:pt idx="22">
                  <c:v>-2.0934716012561694E-3</c:v>
                </c:pt>
                <c:pt idx="23">
                  <c:v>-2.9620533241541125E-3</c:v>
                </c:pt>
                <c:pt idx="24">
                  <c:v>-4.6997736717457883E-3</c:v>
                </c:pt>
                <c:pt idx="25">
                  <c:v>-4.0397736738668755E-3</c:v>
                </c:pt>
                <c:pt idx="26">
                  <c:v>-1.8197736717411317E-3</c:v>
                </c:pt>
                <c:pt idx="27">
                  <c:v>-4.3206086265854537E-3</c:v>
                </c:pt>
                <c:pt idx="28">
                  <c:v>-4.0306086229975335E-3</c:v>
                </c:pt>
                <c:pt idx="29">
                  <c:v>-3.4906086220871657E-3</c:v>
                </c:pt>
                <c:pt idx="30">
                  <c:v>-4.1564221028238535E-3</c:v>
                </c:pt>
                <c:pt idx="31">
                  <c:v>-1.2636965388082899E-2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D8-4060-B105-9E746E9F18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-10297.5</c:v>
                </c:pt>
                <c:pt idx="1">
                  <c:v>-3722.5</c:v>
                </c:pt>
                <c:pt idx="2">
                  <c:v>-3686</c:v>
                </c:pt>
                <c:pt idx="3">
                  <c:v>-1865.5</c:v>
                </c:pt>
                <c:pt idx="4">
                  <c:v>-1798</c:v>
                </c:pt>
                <c:pt idx="5">
                  <c:v>-1798</c:v>
                </c:pt>
                <c:pt idx="6">
                  <c:v>-1798</c:v>
                </c:pt>
                <c:pt idx="7">
                  <c:v>-836</c:v>
                </c:pt>
                <c:pt idx="8">
                  <c:v>-836</c:v>
                </c:pt>
                <c:pt idx="9">
                  <c:v>-836</c:v>
                </c:pt>
                <c:pt idx="10">
                  <c:v>-831</c:v>
                </c:pt>
                <c:pt idx="11">
                  <c:v>-831</c:v>
                </c:pt>
                <c:pt idx="12">
                  <c:v>-831</c:v>
                </c:pt>
                <c:pt idx="13">
                  <c:v>-415</c:v>
                </c:pt>
                <c:pt idx="14">
                  <c:v>0</c:v>
                </c:pt>
                <c:pt idx="15">
                  <c:v>0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79.5</c:v>
                </c:pt>
                <c:pt idx="20">
                  <c:v>79.5</c:v>
                </c:pt>
                <c:pt idx="21">
                  <c:v>79.5</c:v>
                </c:pt>
                <c:pt idx="22">
                  <c:v>214.5</c:v>
                </c:pt>
                <c:pt idx="23">
                  <c:v>1887</c:v>
                </c:pt>
                <c:pt idx="24">
                  <c:v>1970</c:v>
                </c:pt>
                <c:pt idx="25">
                  <c:v>1970</c:v>
                </c:pt>
                <c:pt idx="26">
                  <c:v>1970</c:v>
                </c:pt>
                <c:pt idx="27">
                  <c:v>1972.5</c:v>
                </c:pt>
                <c:pt idx="28">
                  <c:v>1972.5</c:v>
                </c:pt>
                <c:pt idx="29">
                  <c:v>1972.5</c:v>
                </c:pt>
                <c:pt idx="30">
                  <c:v>2199.5</c:v>
                </c:pt>
                <c:pt idx="31">
                  <c:v>3039.5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D8-4060-B105-9E746E9F18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-10297.5</c:v>
                </c:pt>
                <c:pt idx="1">
                  <c:v>-3722.5</c:v>
                </c:pt>
                <c:pt idx="2">
                  <c:v>-3686</c:v>
                </c:pt>
                <c:pt idx="3">
                  <c:v>-1865.5</c:v>
                </c:pt>
                <c:pt idx="4">
                  <c:v>-1798</c:v>
                </c:pt>
                <c:pt idx="5">
                  <c:v>-1798</c:v>
                </c:pt>
                <c:pt idx="6">
                  <c:v>-1798</c:v>
                </c:pt>
                <c:pt idx="7">
                  <c:v>-836</c:v>
                </c:pt>
                <c:pt idx="8">
                  <c:v>-836</c:v>
                </c:pt>
                <c:pt idx="9">
                  <c:v>-836</c:v>
                </c:pt>
                <c:pt idx="10">
                  <c:v>-831</c:v>
                </c:pt>
                <c:pt idx="11">
                  <c:v>-831</c:v>
                </c:pt>
                <c:pt idx="12">
                  <c:v>-831</c:v>
                </c:pt>
                <c:pt idx="13">
                  <c:v>-415</c:v>
                </c:pt>
                <c:pt idx="14">
                  <c:v>0</c:v>
                </c:pt>
                <c:pt idx="15">
                  <c:v>0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79.5</c:v>
                </c:pt>
                <c:pt idx="20">
                  <c:v>79.5</c:v>
                </c:pt>
                <c:pt idx="21">
                  <c:v>79.5</c:v>
                </c:pt>
                <c:pt idx="22">
                  <c:v>214.5</c:v>
                </c:pt>
                <c:pt idx="23">
                  <c:v>1887</c:v>
                </c:pt>
                <c:pt idx="24">
                  <c:v>1970</c:v>
                </c:pt>
                <c:pt idx="25">
                  <c:v>1970</c:v>
                </c:pt>
                <c:pt idx="26">
                  <c:v>1970</c:v>
                </c:pt>
                <c:pt idx="27">
                  <c:v>1972.5</c:v>
                </c:pt>
                <c:pt idx="28">
                  <c:v>1972.5</c:v>
                </c:pt>
                <c:pt idx="29">
                  <c:v>1972.5</c:v>
                </c:pt>
                <c:pt idx="30">
                  <c:v>2199.5</c:v>
                </c:pt>
                <c:pt idx="31">
                  <c:v>3039.5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D8-4060-B105-9E746E9F18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5.0000000000000001E-4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2.9999999999999997E-4</c:v>
                  </c:pt>
                  <c:pt idx="28">
                    <c:v>4.0000000000000002E-4</c:v>
                  </c:pt>
                  <c:pt idx="29">
                    <c:v>2.9999999999999997E-4</c:v>
                  </c:pt>
                  <c:pt idx="30">
                    <c:v>2.0000000000000001E-4</c:v>
                  </c:pt>
                  <c:pt idx="3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-10297.5</c:v>
                </c:pt>
                <c:pt idx="1">
                  <c:v>-3722.5</c:v>
                </c:pt>
                <c:pt idx="2">
                  <c:v>-3686</c:v>
                </c:pt>
                <c:pt idx="3">
                  <c:v>-1865.5</c:v>
                </c:pt>
                <c:pt idx="4">
                  <c:v>-1798</c:v>
                </c:pt>
                <c:pt idx="5">
                  <c:v>-1798</c:v>
                </c:pt>
                <c:pt idx="6">
                  <c:v>-1798</c:v>
                </c:pt>
                <c:pt idx="7">
                  <c:v>-836</c:v>
                </c:pt>
                <c:pt idx="8">
                  <c:v>-836</c:v>
                </c:pt>
                <c:pt idx="9">
                  <c:v>-836</c:v>
                </c:pt>
                <c:pt idx="10">
                  <c:v>-831</c:v>
                </c:pt>
                <c:pt idx="11">
                  <c:v>-831</c:v>
                </c:pt>
                <c:pt idx="12">
                  <c:v>-831</c:v>
                </c:pt>
                <c:pt idx="13">
                  <c:v>-415</c:v>
                </c:pt>
                <c:pt idx="14">
                  <c:v>0</c:v>
                </c:pt>
                <c:pt idx="15">
                  <c:v>0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79.5</c:v>
                </c:pt>
                <c:pt idx="20">
                  <c:v>79.5</c:v>
                </c:pt>
                <c:pt idx="21">
                  <c:v>79.5</c:v>
                </c:pt>
                <c:pt idx="22">
                  <c:v>214.5</c:v>
                </c:pt>
                <c:pt idx="23">
                  <c:v>1887</c:v>
                </c:pt>
                <c:pt idx="24">
                  <c:v>1970</c:v>
                </c:pt>
                <c:pt idx="25">
                  <c:v>1970</c:v>
                </c:pt>
                <c:pt idx="26">
                  <c:v>1970</c:v>
                </c:pt>
                <c:pt idx="27">
                  <c:v>1972.5</c:v>
                </c:pt>
                <c:pt idx="28">
                  <c:v>1972.5</c:v>
                </c:pt>
                <c:pt idx="29">
                  <c:v>1972.5</c:v>
                </c:pt>
                <c:pt idx="30">
                  <c:v>2199.5</c:v>
                </c:pt>
                <c:pt idx="31">
                  <c:v>3039.5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1D8-4060-B105-9E746E9F18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-10297.5</c:v>
                </c:pt>
                <c:pt idx="1">
                  <c:v>-3722.5</c:v>
                </c:pt>
                <c:pt idx="2">
                  <c:v>-3686</c:v>
                </c:pt>
                <c:pt idx="3">
                  <c:v>-1865.5</c:v>
                </c:pt>
                <c:pt idx="4">
                  <c:v>-1798</c:v>
                </c:pt>
                <c:pt idx="5">
                  <c:v>-1798</c:v>
                </c:pt>
                <c:pt idx="6">
                  <c:v>-1798</c:v>
                </c:pt>
                <c:pt idx="7">
                  <c:v>-836</c:v>
                </c:pt>
                <c:pt idx="8">
                  <c:v>-836</c:v>
                </c:pt>
                <c:pt idx="9">
                  <c:v>-836</c:v>
                </c:pt>
                <c:pt idx="10">
                  <c:v>-831</c:v>
                </c:pt>
                <c:pt idx="11">
                  <c:v>-831</c:v>
                </c:pt>
                <c:pt idx="12">
                  <c:v>-831</c:v>
                </c:pt>
                <c:pt idx="13">
                  <c:v>-415</c:v>
                </c:pt>
                <c:pt idx="14">
                  <c:v>0</c:v>
                </c:pt>
                <c:pt idx="15">
                  <c:v>0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79.5</c:v>
                </c:pt>
                <c:pt idx="20">
                  <c:v>79.5</c:v>
                </c:pt>
                <c:pt idx="21">
                  <c:v>79.5</c:v>
                </c:pt>
                <c:pt idx="22">
                  <c:v>214.5</c:v>
                </c:pt>
                <c:pt idx="23">
                  <c:v>1887</c:v>
                </c:pt>
                <c:pt idx="24">
                  <c:v>1970</c:v>
                </c:pt>
                <c:pt idx="25">
                  <c:v>1970</c:v>
                </c:pt>
                <c:pt idx="26">
                  <c:v>1970</c:v>
                </c:pt>
                <c:pt idx="27">
                  <c:v>1972.5</c:v>
                </c:pt>
                <c:pt idx="28">
                  <c:v>1972.5</c:v>
                </c:pt>
                <c:pt idx="29">
                  <c:v>1972.5</c:v>
                </c:pt>
                <c:pt idx="30">
                  <c:v>2199.5</c:v>
                </c:pt>
                <c:pt idx="31">
                  <c:v>3039.5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1.3164855482472402E-2</c:v>
                </c:pt>
                <c:pt idx="1">
                  <c:v>4.2634293245022731E-3</c:v>
                </c:pt>
                <c:pt idx="2">
                  <c:v>4.2140145633211461E-3</c:v>
                </c:pt>
                <c:pt idx="3">
                  <c:v>1.7493687350953482E-3</c:v>
                </c:pt>
                <c:pt idx="4">
                  <c:v>1.6579852726370998E-3</c:v>
                </c:pt>
                <c:pt idx="5">
                  <c:v>1.6579852726370998E-3</c:v>
                </c:pt>
                <c:pt idx="6">
                  <c:v>1.6579852726370998E-3</c:v>
                </c:pt>
                <c:pt idx="7">
                  <c:v>3.5560170397287672E-4</c:v>
                </c:pt>
                <c:pt idx="8">
                  <c:v>3.5560170397287672E-4</c:v>
                </c:pt>
                <c:pt idx="9">
                  <c:v>3.5560170397287672E-4</c:v>
                </c:pt>
                <c:pt idx="10">
                  <c:v>3.4883255860559904E-4</c:v>
                </c:pt>
                <c:pt idx="11">
                  <c:v>3.4883255860559904E-4</c:v>
                </c:pt>
                <c:pt idx="12">
                  <c:v>3.4883255860559904E-4</c:v>
                </c:pt>
                <c:pt idx="13">
                  <c:v>-2.1436033595190261E-4</c:v>
                </c:pt>
                <c:pt idx="14">
                  <c:v>-7.7619940143594881E-4</c:v>
                </c:pt>
                <c:pt idx="15">
                  <c:v>-7.7619940143594881E-4</c:v>
                </c:pt>
                <c:pt idx="16">
                  <c:v>-8.804442400920248E-4</c:v>
                </c:pt>
                <c:pt idx="17">
                  <c:v>-8.804442400920248E-4</c:v>
                </c:pt>
                <c:pt idx="18">
                  <c:v>-8.804442400920248E-4</c:v>
                </c:pt>
                <c:pt idx="19">
                  <c:v>-8.8382881277566374E-4</c:v>
                </c:pt>
                <c:pt idx="20">
                  <c:v>-8.8382881277566374E-4</c:v>
                </c:pt>
                <c:pt idx="21">
                  <c:v>-8.8382881277566374E-4</c:v>
                </c:pt>
                <c:pt idx="22">
                  <c:v>-1.0665957376921607E-3</c:v>
                </c:pt>
                <c:pt idx="23">
                  <c:v>-3.3308748630465393E-3</c:v>
                </c:pt>
                <c:pt idx="24">
                  <c:v>-3.4432426761433488E-3</c:v>
                </c:pt>
                <c:pt idx="25">
                  <c:v>-3.4432426761433488E-3</c:v>
                </c:pt>
                <c:pt idx="26">
                  <c:v>-3.4432426761433488E-3</c:v>
                </c:pt>
                <c:pt idx="27">
                  <c:v>-3.4466272488269875E-3</c:v>
                </c:pt>
                <c:pt idx="28">
                  <c:v>-3.4466272488269875E-3</c:v>
                </c:pt>
                <c:pt idx="29">
                  <c:v>-3.4466272488269875E-3</c:v>
                </c:pt>
                <c:pt idx="30">
                  <c:v>-3.7539464485013938E-3</c:v>
                </c:pt>
                <c:pt idx="31">
                  <c:v>-4.8911628702040409E-3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D8-4060-B105-9E746E9F1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006584"/>
        <c:axId val="1"/>
      </c:scatterChart>
      <c:valAx>
        <c:axId val="513006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006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V1092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Inactive!$D$21:$D$238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6575.5</c:v>
                </c:pt>
                <c:pt idx="2">
                  <c:v>6612</c:v>
                </c:pt>
                <c:pt idx="3">
                  <c:v>8432.5</c:v>
                </c:pt>
                <c:pt idx="4">
                  <c:v>10298</c:v>
                </c:pt>
              </c:numCache>
            </c:numRef>
          </c:xVal>
          <c:yVal>
            <c:numRef>
              <c:f>Inactive!$H$21:$H$998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2A-4125-A9A3-4A5936B78205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Inactive!$D$21:$D$998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6575.5</c:v>
                </c:pt>
                <c:pt idx="2">
                  <c:v>6612</c:v>
                </c:pt>
                <c:pt idx="3">
                  <c:v>8432.5</c:v>
                </c:pt>
                <c:pt idx="4">
                  <c:v>10298</c:v>
                </c:pt>
              </c:numCache>
            </c:numRef>
          </c:xVal>
          <c:yVal>
            <c:numRef>
              <c:f>Inactive!$I$21:$I$998</c:f>
              <c:numCache>
                <c:formatCode>General</c:formatCode>
                <c:ptCount val="978"/>
                <c:pt idx="2">
                  <c:v>-1.0433999996166676E-2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2A-4125-A9A3-4A5936B78205}"/>
            </c:ext>
          </c:extLst>
        </c:ser>
        <c:ser>
          <c:idx val="3"/>
          <c:order val="2"/>
          <c:tx>
            <c:strRef>
              <c:f>Inactive!$J$20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Inactive!$D$21:$D$998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6575.5</c:v>
                </c:pt>
                <c:pt idx="2">
                  <c:v>6612</c:v>
                </c:pt>
                <c:pt idx="3">
                  <c:v>8432.5</c:v>
                </c:pt>
                <c:pt idx="4">
                  <c:v>10298</c:v>
                </c:pt>
              </c:numCache>
            </c:numRef>
          </c:xVal>
          <c:yVal>
            <c:numRef>
              <c:f>Inactive!$J$21:$J$998</c:f>
              <c:numCache>
                <c:formatCode>General</c:formatCode>
                <c:ptCount val="978"/>
                <c:pt idx="1">
                  <c:v>-8.9559999978519045E-3</c:v>
                </c:pt>
                <c:pt idx="3">
                  <c:v>4.1160000000672881E-2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2A-4125-A9A3-4A5936B78205}"/>
            </c:ext>
          </c:extLst>
        </c:ser>
        <c:ser>
          <c:idx val="4"/>
          <c:order val="3"/>
          <c:tx>
            <c:strRef>
              <c:f>Inactive!$K$20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Inactive!$D$21:$D$998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6575.5</c:v>
                </c:pt>
                <c:pt idx="2">
                  <c:v>6612</c:v>
                </c:pt>
                <c:pt idx="3">
                  <c:v>8432.5</c:v>
                </c:pt>
                <c:pt idx="4">
                  <c:v>10298</c:v>
                </c:pt>
              </c:numCache>
            </c:numRef>
          </c:xVal>
          <c:yVal>
            <c:numRef>
              <c:f>Inactive!$K$21:$K$998</c:f>
              <c:numCache>
                <c:formatCode>General</c:formatCode>
                <c:ptCount val="978"/>
                <c:pt idx="4">
                  <c:v>9.5523999996657949E-2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2A-4125-A9A3-4A5936B78205}"/>
            </c:ext>
          </c:extLst>
        </c:ser>
        <c:ser>
          <c:idx val="2"/>
          <c:order val="4"/>
          <c:tx>
            <c:strRef>
              <c:f>Inactive!$L$20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Inactive!$D$21:$D$998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6575.5</c:v>
                </c:pt>
                <c:pt idx="2">
                  <c:v>6612</c:v>
                </c:pt>
                <c:pt idx="3">
                  <c:v>8432.5</c:v>
                </c:pt>
                <c:pt idx="4">
                  <c:v>10298</c:v>
                </c:pt>
              </c:numCache>
            </c:numRef>
          </c:xVal>
          <c:yVal>
            <c:numRef>
              <c:f>Inactive!$L$21:$L$998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2A-4125-A9A3-4A5936B78205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Inactive!$D$21:$D$998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6575.5</c:v>
                </c:pt>
                <c:pt idx="2">
                  <c:v>6612</c:v>
                </c:pt>
                <c:pt idx="3">
                  <c:v>8432.5</c:v>
                </c:pt>
                <c:pt idx="4">
                  <c:v>10298</c:v>
                </c:pt>
              </c:numCache>
            </c:numRef>
          </c:xVal>
          <c:yVal>
            <c:numRef>
              <c:f>Inactive!$M$21:$M$998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2A-4125-A9A3-4A5936B78205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Inactive!$D$21:$D$998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1.1999999999999999E-3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6575.5</c:v>
                </c:pt>
                <c:pt idx="2">
                  <c:v>6612</c:v>
                </c:pt>
                <c:pt idx="3">
                  <c:v>8432.5</c:v>
                </c:pt>
                <c:pt idx="4">
                  <c:v>10298</c:v>
                </c:pt>
              </c:numCache>
            </c:numRef>
          </c:xVal>
          <c:yVal>
            <c:numRef>
              <c:f>Inactive!$N$21:$N$998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2A-4125-A9A3-4A5936B78205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6575.5</c:v>
                </c:pt>
                <c:pt idx="2">
                  <c:v>6612</c:v>
                </c:pt>
                <c:pt idx="3">
                  <c:v>8432.5</c:v>
                </c:pt>
                <c:pt idx="4">
                  <c:v>10298</c:v>
                </c:pt>
              </c:numCache>
            </c:numRef>
          </c:xVal>
          <c:yVal>
            <c:numRef>
              <c:f>Inactive!$O$21:$O$998</c:f>
              <c:numCache>
                <c:formatCode>General</c:formatCode>
                <c:ptCount val="978"/>
                <c:pt idx="0">
                  <c:v>-0.19676749423386383</c:v>
                </c:pt>
                <c:pt idx="1">
                  <c:v>-1.0457408064277196E-2</c:v>
                </c:pt>
                <c:pt idx="2">
                  <c:v>-9.4232177905048953E-3</c:v>
                </c:pt>
                <c:pt idx="3">
                  <c:v>4.2158792987646215E-2</c:v>
                </c:pt>
                <c:pt idx="4">
                  <c:v>9.5015832870448097E-2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2A-4125-A9A3-4A5936B78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32600"/>
        <c:axId val="1"/>
      </c:scatterChart>
      <c:valAx>
        <c:axId val="93232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232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75366568914952"/>
          <c:w val="0.7022556390977443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3D1F19AF-36B9-BA97-75F4-1B0A528CA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B74D7A2-41F0-0CDA-6AD8-6DBC93FFB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pane xSplit="14" ySplit="21" topLeftCell="O34" activePane="bottomRight" state="frozen"/>
      <selection pane="topRight" activeCell="O1" sqref="O1"/>
      <selection pane="bottomLeft" activeCell="A22" sqref="A22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</row>
    <row r="2" spans="1:6" x14ac:dyDescent="0.2">
      <c r="A2" t="s">
        <v>27</v>
      </c>
      <c r="B2" t="s">
        <v>44</v>
      </c>
      <c r="C2" s="3"/>
      <c r="D2" s="3"/>
    </row>
    <row r="3" spans="1:6" ht="13.5" thickBot="1" x14ac:dyDescent="0.25"/>
    <row r="4" spans="1:6" ht="14.25" thickTop="1" thickBot="1" x14ac:dyDescent="0.25">
      <c r="A4" s="5" t="s">
        <v>3</v>
      </c>
      <c r="C4" s="8">
        <v>52419.125</v>
      </c>
      <c r="D4" s="9">
        <v>0.38451200000000002</v>
      </c>
    </row>
    <row r="5" spans="1:6" ht="13.5" thickTop="1" x14ac:dyDescent="0.2">
      <c r="A5" s="11" t="s">
        <v>33</v>
      </c>
      <c r="B5" s="12"/>
      <c r="C5" s="13">
        <v>-9.5</v>
      </c>
      <c r="D5" s="12" t="s">
        <v>34</v>
      </c>
    </row>
    <row r="6" spans="1:6" x14ac:dyDescent="0.2">
      <c r="A6" s="5" t="s">
        <v>4</v>
      </c>
    </row>
    <row r="7" spans="1:6" x14ac:dyDescent="0.2">
      <c r="A7" t="s">
        <v>5</v>
      </c>
      <c r="C7">
        <v>56378.924591832867</v>
      </c>
    </row>
    <row r="8" spans="1:6" x14ac:dyDescent="0.2">
      <c r="A8" t="s">
        <v>6</v>
      </c>
      <c r="C8">
        <v>0.3845403339801034</v>
      </c>
    </row>
    <row r="9" spans="1:6" x14ac:dyDescent="0.2">
      <c r="A9" s="27" t="s">
        <v>39</v>
      </c>
      <c r="B9" s="28">
        <v>22</v>
      </c>
      <c r="C9" s="25" t="str">
        <f>"F"&amp;B9</f>
        <v>F22</v>
      </c>
      <c r="D9" s="26" t="str">
        <f>"G"&amp;B9</f>
        <v>G22</v>
      </c>
    </row>
    <row r="10" spans="1:6" ht="13.5" thickBot="1" x14ac:dyDescent="0.25">
      <c r="A10" s="12"/>
      <c r="B10" s="12"/>
      <c r="C10" s="4" t="s">
        <v>23</v>
      </c>
      <c r="D10" s="4" t="s">
        <v>24</v>
      </c>
      <c r="E10" s="12"/>
    </row>
    <row r="11" spans="1:6" x14ac:dyDescent="0.2">
      <c r="A11" s="12" t="s">
        <v>19</v>
      </c>
      <c r="B11" s="12"/>
      <c r="C11" s="24">
        <f ca="1">INTERCEPT(INDIRECT($D$9):G991,INDIRECT($C$9):F991)</f>
        <v>-7.7619940143594881E-4</v>
      </c>
      <c r="D11" s="3"/>
      <c r="E11" s="12"/>
    </row>
    <row r="12" spans="1:6" x14ac:dyDescent="0.2">
      <c r="A12" s="12" t="s">
        <v>20</v>
      </c>
      <c r="B12" s="12"/>
      <c r="C12" s="24">
        <f ca="1">SLOPE(INDIRECT($D$9):G991,INDIRECT($C$9):F991)</f>
        <v>-1.353829073455533E-6</v>
      </c>
      <c r="D12" s="3"/>
      <c r="E12" s="12"/>
    </row>
    <row r="13" spans="1:6" x14ac:dyDescent="0.2">
      <c r="A13" s="12" t="s">
        <v>22</v>
      </c>
      <c r="B13" s="12"/>
      <c r="C13" s="3" t="s">
        <v>17</v>
      </c>
    </row>
    <row r="14" spans="1:6" x14ac:dyDescent="0.2">
      <c r="A14" s="12"/>
      <c r="B14" s="12"/>
      <c r="C14" s="12"/>
    </row>
    <row r="15" spans="1:6" x14ac:dyDescent="0.2">
      <c r="A15" s="14" t="s">
        <v>21</v>
      </c>
      <c r="B15" s="12"/>
      <c r="C15" s="15">
        <f ca="1">(C7+C11)+(C8+C12)*INT(MAX(F21:F3532))</f>
        <v>57547.537776312449</v>
      </c>
      <c r="E15" s="16" t="s">
        <v>51</v>
      </c>
      <c r="F15" s="13">
        <v>1</v>
      </c>
    </row>
    <row r="16" spans="1:6" x14ac:dyDescent="0.2">
      <c r="A16" s="18" t="s">
        <v>7</v>
      </c>
      <c r="B16" s="12"/>
      <c r="C16" s="19">
        <f ca="1">+C8+C12</f>
        <v>0.38453898015102994</v>
      </c>
      <c r="E16" s="16" t="s">
        <v>35</v>
      </c>
      <c r="F16" s="17">
        <f ca="1">NOW()+15018.5+$C$5/24</f>
        <v>60354.771027199073</v>
      </c>
    </row>
    <row r="17" spans="1:17" ht="13.5" thickBot="1" x14ac:dyDescent="0.25">
      <c r="A17" s="16" t="s">
        <v>32</v>
      </c>
      <c r="B17" s="12"/>
      <c r="C17" s="12">
        <f>COUNT(C21:C2190)</f>
        <v>32</v>
      </c>
      <c r="E17" s="16" t="s">
        <v>52</v>
      </c>
      <c r="F17" s="17">
        <f ca="1">ROUND(2*(F16-$C$7)/$C$8,0)/2+F15</f>
        <v>10340</v>
      </c>
    </row>
    <row r="18" spans="1:17" ht="14.25" thickTop="1" thickBot="1" x14ac:dyDescent="0.25">
      <c r="A18" s="18" t="s">
        <v>8</v>
      </c>
      <c r="B18" s="12"/>
      <c r="C18" s="21">
        <f ca="1">+C15</f>
        <v>57547.537776312449</v>
      </c>
      <c r="D18" s="22">
        <f ca="1">+C16</f>
        <v>0.38453898015102994</v>
      </c>
      <c r="E18" s="16" t="s">
        <v>36</v>
      </c>
      <c r="F18" s="26">
        <f ca="1">ROUND(2*(F16-$C$15)/$C$16,0)/2+F15</f>
        <v>7301.5</v>
      </c>
    </row>
    <row r="19" spans="1:17" ht="13.5" thickTop="1" x14ac:dyDescent="0.2">
      <c r="E19" s="16" t="s">
        <v>37</v>
      </c>
      <c r="F19" s="20">
        <f ca="1">+$C$15+$C$16*F18-15018.5-$C$5/24</f>
        <v>45337.144973218528</v>
      </c>
    </row>
    <row r="20" spans="1:17" ht="13.5" thickBot="1" x14ac:dyDescent="0.25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56</v>
      </c>
      <c r="J20" s="7" t="s">
        <v>0</v>
      </c>
      <c r="K20" s="7" t="s">
        <v>1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</row>
    <row r="21" spans="1:17" x14ac:dyDescent="0.2">
      <c r="A21" s="34" t="s">
        <v>15</v>
      </c>
      <c r="B21" s="34"/>
      <c r="C21" s="35">
        <v>52419.125</v>
      </c>
      <c r="D21" s="35" t="s">
        <v>17</v>
      </c>
      <c r="E21">
        <f t="shared" ref="E21:E50" si="0">+(C21-C$7)/C$8</f>
        <v>-10297.488304667026</v>
      </c>
      <c r="F21">
        <f t="shared" ref="F21:F50" si="1">ROUND(2*E21,0)/2</f>
        <v>-10297.5</v>
      </c>
      <c r="G21">
        <f t="shared" ref="G21:G50" si="2">+C21-(C$7+F21*C$8)</f>
        <v>4.4973272451898083E-3</v>
      </c>
      <c r="I21">
        <f>+G21</f>
        <v>4.4973272451898083E-3</v>
      </c>
      <c r="O21">
        <f t="shared" ref="O21:O50" ca="1" si="3">+C$11+C$12*$F21</f>
        <v>1.3164855482472402E-2</v>
      </c>
      <c r="Q21" s="2">
        <f t="shared" ref="Q21:Q50" si="4">+C21-15018.5</f>
        <v>37400.625</v>
      </c>
    </row>
    <row r="22" spans="1:17" x14ac:dyDescent="0.2">
      <c r="A22" s="36" t="s">
        <v>45</v>
      </c>
      <c r="B22" s="37" t="s">
        <v>46</v>
      </c>
      <c r="C22" s="36">
        <v>54947.474699999999</v>
      </c>
      <c r="D22" s="36">
        <v>4.0000000000000002E-4</v>
      </c>
      <c r="E22">
        <f t="shared" si="0"/>
        <v>-3722.4960955771498</v>
      </c>
      <c r="F22">
        <f t="shared" si="1"/>
        <v>-3722.5</v>
      </c>
      <c r="G22">
        <f t="shared" si="2"/>
        <v>1.5014080636319704E-3</v>
      </c>
      <c r="J22">
        <f>+G22</f>
        <v>1.5014080636319704E-3</v>
      </c>
      <c r="O22">
        <f t="shared" ca="1" si="3"/>
        <v>4.2634293245022731E-3</v>
      </c>
      <c r="Q22" s="2">
        <f t="shared" si="4"/>
        <v>39928.974699999999</v>
      </c>
    </row>
    <row r="23" spans="1:17" x14ac:dyDescent="0.2">
      <c r="A23" s="38" t="s">
        <v>41</v>
      </c>
      <c r="B23" s="39" t="s">
        <v>42</v>
      </c>
      <c r="C23" s="35">
        <v>54961.50791</v>
      </c>
      <c r="D23" s="35">
        <v>5.9999999999999995E-4</v>
      </c>
      <c r="E23">
        <f t="shared" si="0"/>
        <v>-3686.0026285466474</v>
      </c>
      <c r="F23">
        <f t="shared" si="1"/>
        <v>-3686</v>
      </c>
      <c r="G23">
        <f t="shared" si="2"/>
        <v>-1.010782209050376E-3</v>
      </c>
      <c r="K23">
        <f>+G23</f>
        <v>-1.010782209050376E-3</v>
      </c>
      <c r="O23">
        <f t="shared" ca="1" si="3"/>
        <v>4.2140145633211461E-3</v>
      </c>
      <c r="Q23" s="2">
        <f t="shared" si="4"/>
        <v>39943.00791</v>
      </c>
    </row>
    <row r="24" spans="1:17" x14ac:dyDescent="0.2">
      <c r="A24" s="36" t="s">
        <v>47</v>
      </c>
      <c r="B24" s="37" t="s">
        <v>46</v>
      </c>
      <c r="C24" s="36">
        <v>55661.563600000001</v>
      </c>
      <c r="D24" s="36">
        <v>1.1999999999999999E-3</v>
      </c>
      <c r="E24">
        <f t="shared" si="0"/>
        <v>-1865.502597368584</v>
      </c>
      <c r="F24">
        <f t="shared" si="1"/>
        <v>-1865.5</v>
      </c>
      <c r="G24">
        <f t="shared" si="2"/>
        <v>-9.987929806811735E-4</v>
      </c>
      <c r="J24">
        <f>+G24</f>
        <v>-9.987929806811735E-4</v>
      </c>
      <c r="O24">
        <f t="shared" ca="1" si="3"/>
        <v>1.7493687350953482E-3</v>
      </c>
      <c r="Q24" s="2">
        <f t="shared" si="4"/>
        <v>40643.063600000001</v>
      </c>
    </row>
    <row r="25" spans="1:17" x14ac:dyDescent="0.2">
      <c r="A25" s="38" t="s">
        <v>50</v>
      </c>
      <c r="B25" s="39" t="s">
        <v>46</v>
      </c>
      <c r="C25" s="35">
        <v>55687.521610000003</v>
      </c>
      <c r="D25" s="35">
        <v>2.9999999999999997E-4</v>
      </c>
      <c r="E25" s="34">
        <f t="shared" si="0"/>
        <v>-1797.9985992019178</v>
      </c>
      <c r="F25">
        <f t="shared" si="1"/>
        <v>-1798</v>
      </c>
      <c r="G25">
        <f t="shared" si="2"/>
        <v>5.3866336384089664E-4</v>
      </c>
      <c r="K25">
        <f t="shared" ref="K25:K50" si="5">+G25</f>
        <v>5.3866336384089664E-4</v>
      </c>
      <c r="O25">
        <f t="shared" ca="1" si="3"/>
        <v>1.6579852726370998E-3</v>
      </c>
      <c r="Q25" s="2">
        <f t="shared" si="4"/>
        <v>40669.021610000003</v>
      </c>
    </row>
    <row r="26" spans="1:17" x14ac:dyDescent="0.2">
      <c r="A26" s="38" t="s">
        <v>50</v>
      </c>
      <c r="B26" s="39" t="s">
        <v>46</v>
      </c>
      <c r="C26" s="35">
        <v>55687.522210000003</v>
      </c>
      <c r="D26" s="35">
        <v>2.9999999999999997E-4</v>
      </c>
      <c r="E26" s="34">
        <f t="shared" si="0"/>
        <v>-1797.9970388974548</v>
      </c>
      <c r="F26">
        <f t="shared" si="1"/>
        <v>-1798</v>
      </c>
      <c r="G26">
        <f t="shared" si="2"/>
        <v>1.138663363235537E-3</v>
      </c>
      <c r="K26">
        <f t="shared" si="5"/>
        <v>1.138663363235537E-3</v>
      </c>
      <c r="O26">
        <f t="shared" ca="1" si="3"/>
        <v>1.6579852726370998E-3</v>
      </c>
      <c r="Q26" s="2">
        <f t="shared" si="4"/>
        <v>40669.022210000003</v>
      </c>
    </row>
    <row r="27" spans="1:17" x14ac:dyDescent="0.2">
      <c r="A27" s="38" t="s">
        <v>50</v>
      </c>
      <c r="B27" s="39" t="s">
        <v>46</v>
      </c>
      <c r="C27" s="35">
        <v>55687.52231</v>
      </c>
      <c r="D27" s="35">
        <v>4.0000000000000002E-4</v>
      </c>
      <c r="E27" s="34">
        <f t="shared" si="0"/>
        <v>-1797.9967788467172</v>
      </c>
      <c r="F27">
        <f t="shared" si="1"/>
        <v>-1798</v>
      </c>
      <c r="G27">
        <f t="shared" si="2"/>
        <v>1.2386633607093245E-3</v>
      </c>
      <c r="K27">
        <f t="shared" si="5"/>
        <v>1.2386633607093245E-3</v>
      </c>
      <c r="O27">
        <f t="shared" ca="1" si="3"/>
        <v>1.6579852726370998E-3</v>
      </c>
      <c r="Q27" s="2">
        <f t="shared" si="4"/>
        <v>40669.02231</v>
      </c>
    </row>
    <row r="28" spans="1:17" x14ac:dyDescent="0.2">
      <c r="A28" s="38" t="s">
        <v>50</v>
      </c>
      <c r="B28" s="39" t="s">
        <v>46</v>
      </c>
      <c r="C28" s="35">
        <v>56057.450940000002</v>
      </c>
      <c r="D28" s="35">
        <v>5.0000000000000001E-4</v>
      </c>
      <c r="E28" s="34">
        <f t="shared" si="0"/>
        <v>-835.99462377722386</v>
      </c>
      <c r="F28">
        <f t="shared" si="1"/>
        <v>-836</v>
      </c>
      <c r="G28">
        <f t="shared" si="2"/>
        <v>2.0673745020758361E-3</v>
      </c>
      <c r="K28">
        <f t="shared" si="5"/>
        <v>2.0673745020758361E-3</v>
      </c>
      <c r="O28">
        <f t="shared" ca="1" si="3"/>
        <v>3.5560170397287672E-4</v>
      </c>
      <c r="Q28" s="2">
        <f t="shared" si="4"/>
        <v>41038.950940000002</v>
      </c>
    </row>
    <row r="29" spans="1:17" x14ac:dyDescent="0.2">
      <c r="A29" s="38" t="s">
        <v>50</v>
      </c>
      <c r="B29" s="39" t="s">
        <v>46</v>
      </c>
      <c r="C29" s="35">
        <v>56057.451540000002</v>
      </c>
      <c r="D29" s="35">
        <v>2.9999999999999997E-4</v>
      </c>
      <c r="E29" s="34">
        <f t="shared" si="0"/>
        <v>-835.9930634727607</v>
      </c>
      <c r="F29">
        <f t="shared" si="1"/>
        <v>-836</v>
      </c>
      <c r="G29">
        <f t="shared" si="2"/>
        <v>2.6673745014704764E-3</v>
      </c>
      <c r="K29">
        <f t="shared" si="5"/>
        <v>2.6673745014704764E-3</v>
      </c>
      <c r="O29">
        <f t="shared" ca="1" si="3"/>
        <v>3.5560170397287672E-4</v>
      </c>
      <c r="Q29" s="2">
        <f t="shared" si="4"/>
        <v>41038.951540000002</v>
      </c>
    </row>
    <row r="30" spans="1:17" x14ac:dyDescent="0.2">
      <c r="A30" s="38" t="s">
        <v>50</v>
      </c>
      <c r="B30" s="39" t="s">
        <v>46</v>
      </c>
      <c r="C30" s="35">
        <v>56057.451540000002</v>
      </c>
      <c r="D30" s="35">
        <v>2.9999999999999997E-4</v>
      </c>
      <c r="E30" s="34">
        <f t="shared" si="0"/>
        <v>-835.9930634727607</v>
      </c>
      <c r="F30">
        <f t="shared" si="1"/>
        <v>-836</v>
      </c>
      <c r="G30">
        <f t="shared" si="2"/>
        <v>2.6673745014704764E-3</v>
      </c>
      <c r="K30">
        <f t="shared" si="5"/>
        <v>2.6673745014704764E-3</v>
      </c>
      <c r="O30">
        <f t="shared" ca="1" si="3"/>
        <v>3.5560170397287672E-4</v>
      </c>
      <c r="Q30" s="2">
        <f t="shared" si="4"/>
        <v>41038.951540000002</v>
      </c>
    </row>
    <row r="31" spans="1:17" x14ac:dyDescent="0.2">
      <c r="A31" s="38" t="s">
        <v>50</v>
      </c>
      <c r="B31" s="39" t="s">
        <v>46</v>
      </c>
      <c r="C31" s="35">
        <v>56059.373740000003</v>
      </c>
      <c r="D31" s="35">
        <v>2.0000000000000001E-4</v>
      </c>
      <c r="E31" s="34">
        <f t="shared" si="0"/>
        <v>-830.99436806906772</v>
      </c>
      <c r="F31">
        <f t="shared" si="1"/>
        <v>-831</v>
      </c>
      <c r="G31">
        <f t="shared" si="2"/>
        <v>2.16570460179355E-3</v>
      </c>
      <c r="K31">
        <f t="shared" si="5"/>
        <v>2.16570460179355E-3</v>
      </c>
      <c r="O31">
        <f t="shared" ca="1" si="3"/>
        <v>3.4883255860559904E-4</v>
      </c>
      <c r="Q31" s="2">
        <f t="shared" si="4"/>
        <v>41040.873740000003</v>
      </c>
    </row>
    <row r="32" spans="1:17" x14ac:dyDescent="0.2">
      <c r="A32" s="40" t="s">
        <v>50</v>
      </c>
      <c r="B32" s="41" t="s">
        <v>46</v>
      </c>
      <c r="C32" s="42">
        <v>56059.374389999997</v>
      </c>
      <c r="D32" s="42">
        <v>2.9999999999999997E-4</v>
      </c>
      <c r="E32" s="34">
        <f t="shared" si="0"/>
        <v>-830.99267773924521</v>
      </c>
      <c r="F32">
        <f t="shared" si="1"/>
        <v>-831</v>
      </c>
      <c r="G32">
        <f t="shared" si="2"/>
        <v>2.8157045962871052E-3</v>
      </c>
      <c r="K32">
        <f t="shared" si="5"/>
        <v>2.8157045962871052E-3</v>
      </c>
      <c r="O32">
        <f t="shared" ca="1" si="3"/>
        <v>3.4883255860559904E-4</v>
      </c>
      <c r="Q32" s="2">
        <f t="shared" si="4"/>
        <v>41040.874389999997</v>
      </c>
    </row>
    <row r="33" spans="1:17" x14ac:dyDescent="0.2">
      <c r="A33" s="40" t="s">
        <v>50</v>
      </c>
      <c r="B33" s="41" t="s">
        <v>46</v>
      </c>
      <c r="C33" s="42">
        <v>56059.374589999999</v>
      </c>
      <c r="D33" s="42">
        <v>5.0000000000000001E-4</v>
      </c>
      <c r="E33" s="34">
        <f t="shared" si="0"/>
        <v>-830.99215763775112</v>
      </c>
      <c r="F33">
        <f t="shared" si="1"/>
        <v>-831</v>
      </c>
      <c r="G33">
        <f t="shared" si="2"/>
        <v>3.0157045985106379E-3</v>
      </c>
      <c r="K33">
        <f t="shared" si="5"/>
        <v>3.0157045985106379E-3</v>
      </c>
      <c r="O33">
        <f t="shared" ca="1" si="3"/>
        <v>3.4883255860559904E-4</v>
      </c>
      <c r="Q33" s="2">
        <f t="shared" si="4"/>
        <v>41040.874589999999</v>
      </c>
    </row>
    <row r="34" spans="1:17" x14ac:dyDescent="0.2">
      <c r="A34" s="40" t="s">
        <v>50</v>
      </c>
      <c r="B34" s="41" t="s">
        <v>46</v>
      </c>
      <c r="C34" s="42">
        <v>56219.34117</v>
      </c>
      <c r="D34" s="42">
        <v>2.9999999999999997E-4</v>
      </c>
      <c r="E34" s="34">
        <f t="shared" si="0"/>
        <v>-414.99787598646117</v>
      </c>
      <c r="F34">
        <f t="shared" si="1"/>
        <v>-415</v>
      </c>
      <c r="G34">
        <f t="shared" si="2"/>
        <v>8.1676887202775106E-4</v>
      </c>
      <c r="K34">
        <f t="shared" si="5"/>
        <v>8.1676887202775106E-4</v>
      </c>
      <c r="O34">
        <f t="shared" ca="1" si="3"/>
        <v>-2.1436033595190261E-4</v>
      </c>
      <c r="Q34" s="2">
        <f t="shared" si="4"/>
        <v>41200.84117</v>
      </c>
    </row>
    <row r="35" spans="1:17" x14ac:dyDescent="0.2">
      <c r="A35" s="43" t="s">
        <v>53</v>
      </c>
      <c r="B35" s="44"/>
      <c r="C35" s="42">
        <v>56378.9251</v>
      </c>
      <c r="D35" s="42">
        <v>2.0000000000000001E-4</v>
      </c>
      <c r="E35" s="34">
        <f t="shared" si="0"/>
        <v>1.3214924117734548E-3</v>
      </c>
      <c r="F35">
        <f t="shared" si="1"/>
        <v>0</v>
      </c>
      <c r="G35">
        <f t="shared" si="2"/>
        <v>5.0816713337553665E-4</v>
      </c>
      <c r="K35">
        <f t="shared" si="5"/>
        <v>5.0816713337553665E-4</v>
      </c>
      <c r="O35">
        <f t="shared" ca="1" si="3"/>
        <v>-7.7619940143594881E-4</v>
      </c>
      <c r="Q35" s="2">
        <f t="shared" si="4"/>
        <v>41360.4251</v>
      </c>
    </row>
    <row r="36" spans="1:17" x14ac:dyDescent="0.2">
      <c r="A36" s="42" t="s">
        <v>53</v>
      </c>
      <c r="B36" s="41" t="s">
        <v>42</v>
      </c>
      <c r="C36" s="42">
        <v>56378.9251</v>
      </c>
      <c r="D36" s="42">
        <v>2.0000000000000001E-4</v>
      </c>
      <c r="E36">
        <f t="shared" si="0"/>
        <v>1.3214924117734548E-3</v>
      </c>
      <c r="F36">
        <f t="shared" si="1"/>
        <v>0</v>
      </c>
      <c r="G36">
        <f t="shared" si="2"/>
        <v>5.0816713337553665E-4</v>
      </c>
      <c r="K36">
        <f t="shared" si="5"/>
        <v>5.0816713337553665E-4</v>
      </c>
      <c r="O36">
        <f t="shared" ca="1" si="3"/>
        <v>-7.7619940143594881E-4</v>
      </c>
      <c r="Q36" s="2">
        <f t="shared" si="4"/>
        <v>41360.4251</v>
      </c>
    </row>
    <row r="37" spans="1:17" x14ac:dyDescent="0.2">
      <c r="A37" s="40" t="s">
        <v>50</v>
      </c>
      <c r="B37" s="41" t="s">
        <v>46</v>
      </c>
      <c r="C37" s="42">
        <v>56408.534630000002</v>
      </c>
      <c r="D37" s="42">
        <v>2.9999999999999997E-4</v>
      </c>
      <c r="E37" s="34">
        <f t="shared" si="0"/>
        <v>77.001124591177415</v>
      </c>
      <c r="F37">
        <f t="shared" si="1"/>
        <v>77</v>
      </c>
      <c r="G37">
        <f t="shared" si="2"/>
        <v>4.3245066626695916E-4</v>
      </c>
      <c r="K37">
        <f t="shared" si="5"/>
        <v>4.3245066626695916E-4</v>
      </c>
      <c r="O37">
        <f t="shared" ca="1" si="3"/>
        <v>-8.804442400920248E-4</v>
      </c>
      <c r="Q37" s="2">
        <f t="shared" si="4"/>
        <v>41390.034630000002</v>
      </c>
    </row>
    <row r="38" spans="1:17" x14ac:dyDescent="0.2">
      <c r="A38" s="40" t="s">
        <v>50</v>
      </c>
      <c r="B38" s="41" t="s">
        <v>46</v>
      </c>
      <c r="C38" s="42">
        <v>56408.534890000003</v>
      </c>
      <c r="D38" s="42">
        <v>4.0000000000000002E-4</v>
      </c>
      <c r="E38" s="34">
        <f t="shared" si="0"/>
        <v>77.001800723114002</v>
      </c>
      <c r="F38">
        <f t="shared" si="1"/>
        <v>77</v>
      </c>
      <c r="G38">
        <f t="shared" si="2"/>
        <v>6.9245066697476432E-4</v>
      </c>
      <c r="K38">
        <f t="shared" si="5"/>
        <v>6.9245066697476432E-4</v>
      </c>
      <c r="O38">
        <f t="shared" ca="1" si="3"/>
        <v>-8.804442400920248E-4</v>
      </c>
      <c r="Q38" s="2">
        <f t="shared" si="4"/>
        <v>41390.034890000003</v>
      </c>
    </row>
    <row r="39" spans="1:17" x14ac:dyDescent="0.2">
      <c r="A39" s="40" t="s">
        <v>50</v>
      </c>
      <c r="B39" s="41" t="s">
        <v>46</v>
      </c>
      <c r="C39" s="42">
        <v>56408.535040000002</v>
      </c>
      <c r="D39" s="42">
        <v>2.9999999999999997E-4</v>
      </c>
      <c r="E39" s="34">
        <f t="shared" si="0"/>
        <v>77.002190799229808</v>
      </c>
      <c r="F39">
        <f t="shared" si="1"/>
        <v>77</v>
      </c>
      <c r="G39">
        <f t="shared" si="2"/>
        <v>8.424506668234244E-4</v>
      </c>
      <c r="K39">
        <f t="shared" si="5"/>
        <v>8.424506668234244E-4</v>
      </c>
      <c r="O39">
        <f t="shared" ca="1" si="3"/>
        <v>-8.804442400920248E-4</v>
      </c>
      <c r="Q39" s="2">
        <f t="shared" si="4"/>
        <v>41390.035040000002</v>
      </c>
    </row>
    <row r="40" spans="1:17" x14ac:dyDescent="0.2">
      <c r="A40" s="40" t="s">
        <v>50</v>
      </c>
      <c r="B40" s="41" t="s">
        <v>42</v>
      </c>
      <c r="C40" s="42">
        <v>56409.49482</v>
      </c>
      <c r="D40" s="42">
        <v>2.0000000000000001E-4</v>
      </c>
      <c r="E40" s="34">
        <f t="shared" si="0"/>
        <v>79.498105831245837</v>
      </c>
      <c r="F40">
        <f t="shared" si="1"/>
        <v>79.5</v>
      </c>
      <c r="G40">
        <f t="shared" si="2"/>
        <v>-7.283842860488221E-4</v>
      </c>
      <c r="K40">
        <f t="shared" si="5"/>
        <v>-7.283842860488221E-4</v>
      </c>
      <c r="O40">
        <f t="shared" ca="1" si="3"/>
        <v>-8.8382881277566374E-4</v>
      </c>
      <c r="Q40" s="2">
        <f t="shared" si="4"/>
        <v>41390.99482</v>
      </c>
    </row>
    <row r="41" spans="1:17" x14ac:dyDescent="0.2">
      <c r="A41" s="40" t="s">
        <v>50</v>
      </c>
      <c r="B41" s="41" t="s">
        <v>42</v>
      </c>
      <c r="C41" s="42">
        <v>56409.49525</v>
      </c>
      <c r="D41" s="42">
        <v>2.9999999999999997E-4</v>
      </c>
      <c r="E41" s="34">
        <f t="shared" si="0"/>
        <v>79.499224049445743</v>
      </c>
      <c r="F41">
        <f t="shared" si="1"/>
        <v>79.5</v>
      </c>
      <c r="G41">
        <f t="shared" si="2"/>
        <v>-2.9838428599759936E-4</v>
      </c>
      <c r="K41">
        <f t="shared" si="5"/>
        <v>-2.9838428599759936E-4</v>
      </c>
      <c r="O41">
        <f t="shared" ca="1" si="3"/>
        <v>-8.8382881277566374E-4</v>
      </c>
      <c r="Q41" s="2">
        <f t="shared" si="4"/>
        <v>41390.99525</v>
      </c>
    </row>
    <row r="42" spans="1:17" x14ac:dyDescent="0.2">
      <c r="A42" s="40" t="s">
        <v>50</v>
      </c>
      <c r="B42" s="41" t="s">
        <v>42</v>
      </c>
      <c r="C42" s="42">
        <v>56409.495759999998</v>
      </c>
      <c r="D42" s="42">
        <v>2.9999999999999997E-4</v>
      </c>
      <c r="E42" s="34">
        <f t="shared" si="0"/>
        <v>79.500550308235688</v>
      </c>
      <c r="F42">
        <f t="shared" si="1"/>
        <v>79.5</v>
      </c>
      <c r="G42">
        <f t="shared" si="2"/>
        <v>2.1161571203265339E-4</v>
      </c>
      <c r="K42">
        <f t="shared" si="5"/>
        <v>2.1161571203265339E-4</v>
      </c>
      <c r="O42">
        <f t="shared" ca="1" si="3"/>
        <v>-8.8382881277566374E-4</v>
      </c>
      <c r="Q42" s="2">
        <f t="shared" si="4"/>
        <v>41390.995759999998</v>
      </c>
    </row>
    <row r="43" spans="1:17" x14ac:dyDescent="0.2">
      <c r="A43" s="45" t="s">
        <v>54</v>
      </c>
      <c r="B43" s="46" t="s">
        <v>55</v>
      </c>
      <c r="C43" s="47">
        <v>56461.4064</v>
      </c>
      <c r="D43" s="47">
        <v>5.0000000000000001E-4</v>
      </c>
      <c r="E43">
        <f t="shared" si="0"/>
        <v>214.49455591152775</v>
      </c>
      <c r="F43">
        <f t="shared" si="1"/>
        <v>214.5</v>
      </c>
      <c r="G43">
        <f t="shared" si="2"/>
        <v>-2.0934716012561694E-3</v>
      </c>
      <c r="K43">
        <f t="shared" si="5"/>
        <v>-2.0934716012561694E-3</v>
      </c>
      <c r="O43">
        <f t="shared" ca="1" si="3"/>
        <v>-1.0665957376921607E-3</v>
      </c>
      <c r="Q43" s="2">
        <f t="shared" si="4"/>
        <v>41442.9064</v>
      </c>
    </row>
    <row r="44" spans="1:17" x14ac:dyDescent="0.2">
      <c r="A44" s="48" t="s">
        <v>57</v>
      </c>
      <c r="B44" s="49" t="s">
        <v>46</v>
      </c>
      <c r="C44" s="50">
        <v>57104.54924</v>
      </c>
      <c r="D44" s="50">
        <v>2.0000000000000001E-4</v>
      </c>
      <c r="E44">
        <f t="shared" si="0"/>
        <v>1886.9922971582951</v>
      </c>
      <c r="F44">
        <f t="shared" si="1"/>
        <v>1887</v>
      </c>
      <c r="G44">
        <f t="shared" si="2"/>
        <v>-2.9620533241541125E-3</v>
      </c>
      <c r="K44">
        <f t="shared" si="5"/>
        <v>-2.9620533241541125E-3</v>
      </c>
      <c r="O44">
        <f t="shared" ca="1" si="3"/>
        <v>-3.3308748630465393E-3</v>
      </c>
      <c r="Q44" s="2">
        <f t="shared" si="4"/>
        <v>42086.04924</v>
      </c>
    </row>
    <row r="45" spans="1:17" x14ac:dyDescent="0.2">
      <c r="A45" s="48" t="s">
        <v>57</v>
      </c>
      <c r="B45" s="49" t="s">
        <v>46</v>
      </c>
      <c r="C45" s="50">
        <v>57136.464350000002</v>
      </c>
      <c r="D45" s="50">
        <v>4.0000000000000002E-4</v>
      </c>
      <c r="E45">
        <f t="shared" si="0"/>
        <v>1969.9877782036021</v>
      </c>
      <c r="F45">
        <f t="shared" si="1"/>
        <v>1970</v>
      </c>
      <c r="G45">
        <f t="shared" si="2"/>
        <v>-4.6997736717457883E-3</v>
      </c>
      <c r="K45">
        <f t="shared" si="5"/>
        <v>-4.6997736717457883E-3</v>
      </c>
      <c r="O45">
        <f t="shared" ca="1" si="3"/>
        <v>-3.4432426761433488E-3</v>
      </c>
      <c r="Q45" s="2">
        <f t="shared" si="4"/>
        <v>42117.964350000002</v>
      </c>
    </row>
    <row r="46" spans="1:17" x14ac:dyDescent="0.2">
      <c r="A46" s="48" t="s">
        <v>57</v>
      </c>
      <c r="B46" s="49" t="s">
        <v>46</v>
      </c>
      <c r="C46" s="50">
        <v>57136.46501</v>
      </c>
      <c r="D46" s="50">
        <v>4.0000000000000002E-4</v>
      </c>
      <c r="E46">
        <f t="shared" si="0"/>
        <v>1969.9894945385079</v>
      </c>
      <c r="F46">
        <f t="shared" si="1"/>
        <v>1970</v>
      </c>
      <c r="G46">
        <f t="shared" si="2"/>
        <v>-4.0397736738668755E-3</v>
      </c>
      <c r="K46">
        <f t="shared" si="5"/>
        <v>-4.0397736738668755E-3</v>
      </c>
      <c r="O46">
        <f t="shared" ca="1" si="3"/>
        <v>-3.4432426761433488E-3</v>
      </c>
      <c r="Q46" s="2">
        <f t="shared" si="4"/>
        <v>42117.96501</v>
      </c>
    </row>
    <row r="47" spans="1:17" x14ac:dyDescent="0.2">
      <c r="A47" s="48" t="s">
        <v>57</v>
      </c>
      <c r="B47" s="49" t="s">
        <v>46</v>
      </c>
      <c r="C47" s="50">
        <v>57136.467230000002</v>
      </c>
      <c r="D47" s="50">
        <v>6.9999999999999999E-4</v>
      </c>
      <c r="E47">
        <f t="shared" si="0"/>
        <v>1969.995267665033</v>
      </c>
      <c r="F47">
        <f t="shared" si="1"/>
        <v>1970</v>
      </c>
      <c r="G47">
        <f t="shared" si="2"/>
        <v>-1.8197736717411317E-3</v>
      </c>
      <c r="K47">
        <f t="shared" si="5"/>
        <v>-1.8197736717411317E-3</v>
      </c>
      <c r="O47">
        <f t="shared" ca="1" si="3"/>
        <v>-3.4432426761433488E-3</v>
      </c>
      <c r="Q47" s="2">
        <f t="shared" si="4"/>
        <v>42117.967230000002</v>
      </c>
    </row>
    <row r="48" spans="1:17" x14ac:dyDescent="0.2">
      <c r="A48" s="48" t="s">
        <v>57</v>
      </c>
      <c r="B48" s="49" t="s">
        <v>42</v>
      </c>
      <c r="C48" s="50">
        <v>57137.426079999997</v>
      </c>
      <c r="D48" s="50">
        <v>2.9999999999999997E-4</v>
      </c>
      <c r="E48">
        <f t="shared" si="0"/>
        <v>1972.4887642251235</v>
      </c>
      <c r="F48">
        <f t="shared" si="1"/>
        <v>1972.5</v>
      </c>
      <c r="G48">
        <f t="shared" si="2"/>
        <v>-4.3206086265854537E-3</v>
      </c>
      <c r="K48">
        <f t="shared" si="5"/>
        <v>-4.3206086265854537E-3</v>
      </c>
      <c r="O48">
        <f t="shared" ca="1" si="3"/>
        <v>-3.4466272488269875E-3</v>
      </c>
      <c r="Q48" s="2">
        <f t="shared" si="4"/>
        <v>42118.926079999997</v>
      </c>
    </row>
    <row r="49" spans="1:17" x14ac:dyDescent="0.2">
      <c r="A49" s="48" t="s">
        <v>57</v>
      </c>
      <c r="B49" s="49" t="s">
        <v>42</v>
      </c>
      <c r="C49" s="50">
        <v>57137.426370000001</v>
      </c>
      <c r="D49" s="50">
        <v>4.0000000000000002E-4</v>
      </c>
      <c r="E49">
        <f t="shared" si="0"/>
        <v>1972.4895183722908</v>
      </c>
      <c r="F49">
        <f t="shared" si="1"/>
        <v>1972.5</v>
      </c>
      <c r="G49">
        <f t="shared" si="2"/>
        <v>-4.0306086229975335E-3</v>
      </c>
      <c r="K49">
        <f t="shared" si="5"/>
        <v>-4.0306086229975335E-3</v>
      </c>
      <c r="O49">
        <f t="shared" ca="1" si="3"/>
        <v>-3.4466272488269875E-3</v>
      </c>
      <c r="Q49" s="2">
        <f t="shared" si="4"/>
        <v>42118.926370000001</v>
      </c>
    </row>
    <row r="50" spans="1:17" x14ac:dyDescent="0.2">
      <c r="A50" s="48" t="s">
        <v>57</v>
      </c>
      <c r="B50" s="49" t="s">
        <v>42</v>
      </c>
      <c r="C50" s="50">
        <v>57137.426910000002</v>
      </c>
      <c r="D50" s="50">
        <v>2.9999999999999997E-4</v>
      </c>
      <c r="E50">
        <f t="shared" si="0"/>
        <v>1972.4909226463114</v>
      </c>
      <c r="F50">
        <f t="shared" si="1"/>
        <v>1972.5</v>
      </c>
      <c r="G50">
        <f t="shared" si="2"/>
        <v>-3.4906086220871657E-3</v>
      </c>
      <c r="K50">
        <f t="shared" si="5"/>
        <v>-3.4906086220871657E-3</v>
      </c>
      <c r="O50">
        <f t="shared" ca="1" si="3"/>
        <v>-3.4466272488269875E-3</v>
      </c>
      <c r="Q50" s="2">
        <f t="shared" si="4"/>
        <v>42118.926910000002</v>
      </c>
    </row>
    <row r="51" spans="1:17" x14ac:dyDescent="0.2">
      <c r="A51" s="51" t="s">
        <v>58</v>
      </c>
      <c r="B51" s="52" t="s">
        <v>42</v>
      </c>
      <c r="C51" s="53">
        <v>57224.716899999999</v>
      </c>
      <c r="D51" s="53">
        <v>2.0000000000000001E-4</v>
      </c>
      <c r="E51">
        <f>+(C51-C$7)/C$8</f>
        <v>2199.4891911933869</v>
      </c>
      <c r="F51">
        <f>ROUND(2*E51,0)/2</f>
        <v>2199.5</v>
      </c>
      <c r="G51">
        <f>+C51-(C$7+F51*C$8)</f>
        <v>-4.1564221028238535E-3</v>
      </c>
      <c r="K51">
        <f>+G51</f>
        <v>-4.1564221028238535E-3</v>
      </c>
      <c r="O51">
        <f ca="1">+C$11+C$12*$F51</f>
        <v>-3.7539464485013938E-3</v>
      </c>
      <c r="Q51" s="2">
        <f>+C51-15018.5</f>
        <v>42206.216899999999</v>
      </c>
    </row>
    <row r="52" spans="1:17" x14ac:dyDescent="0.2">
      <c r="A52" s="51" t="s">
        <v>59</v>
      </c>
      <c r="B52" s="52" t="s">
        <v>42</v>
      </c>
      <c r="C52" s="53">
        <v>57547.722300000001</v>
      </c>
      <c r="D52" s="53">
        <v>2.0000000000000001E-4</v>
      </c>
      <c r="E52">
        <f>+(C52-C$7)/C$8</f>
        <v>3039.4671374774675</v>
      </c>
      <c r="F52">
        <f>ROUND(2*E52,0)/2</f>
        <v>3039.5</v>
      </c>
      <c r="G52">
        <f>+C52-(C$7+F52*C$8)</f>
        <v>-1.2636965388082899E-2</v>
      </c>
      <c r="K52">
        <f>+G52</f>
        <v>-1.2636965388082899E-2</v>
      </c>
      <c r="O52">
        <f ca="1">+C$11+C$12*$F52</f>
        <v>-4.8911628702040409E-3</v>
      </c>
      <c r="Q52" s="2">
        <f>+C52-15018.5</f>
        <v>42529.222300000001</v>
      </c>
    </row>
    <row r="53" spans="1:17" x14ac:dyDescent="0.2">
      <c r="A53" s="44"/>
      <c r="B53" s="44"/>
      <c r="C53" s="42"/>
      <c r="D53" s="42"/>
    </row>
    <row r="54" spans="1:17" x14ac:dyDescent="0.2">
      <c r="A54" s="44"/>
      <c r="B54" s="44"/>
      <c r="C54" s="42"/>
      <c r="D54" s="42"/>
    </row>
    <row r="55" spans="1:17" x14ac:dyDescent="0.2">
      <c r="A55" s="44"/>
      <c r="B55" s="44"/>
      <c r="C55" s="42"/>
      <c r="D55" s="42"/>
    </row>
    <row r="56" spans="1:17" x14ac:dyDescent="0.2">
      <c r="A56" s="44"/>
      <c r="B56" s="44"/>
      <c r="C56" s="42"/>
      <c r="D56" s="42"/>
    </row>
    <row r="57" spans="1:17" x14ac:dyDescent="0.2">
      <c r="A57" s="44"/>
      <c r="B57" s="44"/>
      <c r="C57" s="42"/>
      <c r="D57" s="42"/>
    </row>
    <row r="58" spans="1:17" x14ac:dyDescent="0.2">
      <c r="A58" s="44"/>
      <c r="B58" s="44"/>
      <c r="C58" s="42"/>
      <c r="D58" s="42"/>
    </row>
    <row r="59" spans="1:17" x14ac:dyDescent="0.2">
      <c r="A59" s="44"/>
      <c r="B59" s="44"/>
      <c r="C59" s="42"/>
      <c r="D59" s="42"/>
    </row>
    <row r="60" spans="1:17" x14ac:dyDescent="0.2">
      <c r="A60" s="44"/>
      <c r="B60" s="44"/>
      <c r="C60" s="42"/>
      <c r="D60" s="42"/>
    </row>
    <row r="61" spans="1:17" x14ac:dyDescent="0.2">
      <c r="A61" s="44"/>
      <c r="B61" s="44"/>
      <c r="C61" s="42"/>
      <c r="D61" s="42"/>
    </row>
    <row r="62" spans="1:17" x14ac:dyDescent="0.2">
      <c r="A62" s="44"/>
      <c r="B62" s="44"/>
      <c r="C62" s="42"/>
      <c r="D62" s="42"/>
    </row>
    <row r="63" spans="1:17" x14ac:dyDescent="0.2">
      <c r="A63" s="44"/>
      <c r="B63" s="44"/>
      <c r="C63" s="42"/>
      <c r="D63" s="42"/>
    </row>
    <row r="64" spans="1:17" x14ac:dyDescent="0.2">
      <c r="A64" s="44"/>
      <c r="B64" s="44"/>
      <c r="C64" s="42"/>
      <c r="D64" s="42"/>
    </row>
    <row r="65" spans="1:4" x14ac:dyDescent="0.2">
      <c r="A65" s="44"/>
      <c r="B65" s="44"/>
      <c r="C65" s="42"/>
      <c r="D65" s="42"/>
    </row>
    <row r="66" spans="1:4" x14ac:dyDescent="0.2">
      <c r="A66" s="44"/>
      <c r="B66" s="44"/>
      <c r="C66" s="42"/>
      <c r="D66" s="42"/>
    </row>
    <row r="67" spans="1:4" x14ac:dyDescent="0.2">
      <c r="A67" s="44"/>
      <c r="B67" s="44"/>
      <c r="C67" s="42"/>
      <c r="D67" s="42"/>
    </row>
    <row r="68" spans="1:4" x14ac:dyDescent="0.2">
      <c r="A68" s="44"/>
      <c r="B68" s="44"/>
      <c r="C68" s="42"/>
      <c r="D68" s="42"/>
    </row>
    <row r="69" spans="1:4" x14ac:dyDescent="0.2">
      <c r="A69" s="44"/>
      <c r="B69" s="44"/>
      <c r="C69" s="42"/>
      <c r="D69" s="42"/>
    </row>
    <row r="70" spans="1:4" x14ac:dyDescent="0.2">
      <c r="A70" s="44"/>
      <c r="B70" s="44"/>
      <c r="C70" s="42"/>
      <c r="D70" s="42"/>
    </row>
    <row r="71" spans="1:4" x14ac:dyDescent="0.2">
      <c r="A71" s="44"/>
      <c r="B71" s="44"/>
      <c r="C71" s="42"/>
      <c r="D71" s="42"/>
    </row>
    <row r="72" spans="1:4" x14ac:dyDescent="0.2">
      <c r="A72" s="44"/>
      <c r="B72" s="44"/>
      <c r="C72" s="42"/>
      <c r="D72" s="42"/>
    </row>
    <row r="73" spans="1:4" x14ac:dyDescent="0.2">
      <c r="A73" s="44"/>
      <c r="B73" s="44"/>
      <c r="C73" s="42"/>
      <c r="D73" s="42"/>
    </row>
    <row r="74" spans="1:4" x14ac:dyDescent="0.2">
      <c r="A74" s="44"/>
      <c r="B74" s="44"/>
      <c r="C74" s="42"/>
      <c r="D74" s="42"/>
    </row>
    <row r="75" spans="1:4" x14ac:dyDescent="0.2">
      <c r="A75" s="44"/>
      <c r="B75" s="44"/>
      <c r="C75" s="42"/>
      <c r="D75" s="42"/>
    </row>
    <row r="76" spans="1:4" x14ac:dyDescent="0.2">
      <c r="A76" s="44"/>
      <c r="B76" s="44"/>
      <c r="C76" s="42"/>
      <c r="D76" s="42"/>
    </row>
    <row r="77" spans="1:4" x14ac:dyDescent="0.2">
      <c r="A77" s="44"/>
      <c r="B77" s="44"/>
      <c r="C77" s="42"/>
      <c r="D77" s="42"/>
    </row>
    <row r="78" spans="1:4" x14ac:dyDescent="0.2">
      <c r="A78" s="44"/>
      <c r="B78" s="44"/>
      <c r="C78" s="42"/>
      <c r="D78" s="42"/>
    </row>
    <row r="79" spans="1:4" x14ac:dyDescent="0.2">
      <c r="A79" s="44"/>
      <c r="B79" s="44"/>
      <c r="C79" s="42"/>
      <c r="D79" s="42"/>
    </row>
    <row r="80" spans="1:4" x14ac:dyDescent="0.2">
      <c r="A80" s="44"/>
      <c r="B80" s="44"/>
      <c r="C80" s="42"/>
      <c r="D80" s="42"/>
    </row>
    <row r="81" spans="1:4" x14ac:dyDescent="0.2">
      <c r="A81" s="44"/>
      <c r="B81" s="44"/>
      <c r="C81" s="42"/>
      <c r="D81" s="42"/>
    </row>
    <row r="82" spans="1:4" x14ac:dyDescent="0.2">
      <c r="A82" s="44"/>
      <c r="B82" s="44"/>
      <c r="C82" s="42"/>
      <c r="D82" s="42"/>
    </row>
    <row r="83" spans="1:4" x14ac:dyDescent="0.2">
      <c r="A83" s="44"/>
      <c r="B83" s="44"/>
      <c r="C83" s="42"/>
      <c r="D83" s="42"/>
    </row>
    <row r="84" spans="1:4" x14ac:dyDescent="0.2">
      <c r="A84" s="44"/>
      <c r="B84" s="44"/>
      <c r="C84" s="42"/>
      <c r="D84" s="42"/>
    </row>
    <row r="85" spans="1:4" x14ac:dyDescent="0.2">
      <c r="A85" s="44"/>
      <c r="B85" s="44"/>
      <c r="C85" s="42"/>
      <c r="D85" s="42"/>
    </row>
    <row r="86" spans="1:4" x14ac:dyDescent="0.2">
      <c r="A86" s="44"/>
      <c r="B86" s="44"/>
      <c r="C86" s="42"/>
      <c r="D86" s="42"/>
    </row>
    <row r="87" spans="1:4" x14ac:dyDescent="0.2">
      <c r="A87" s="44"/>
      <c r="B87" s="44"/>
      <c r="C87" s="42"/>
      <c r="D87" s="42"/>
    </row>
    <row r="88" spans="1:4" x14ac:dyDescent="0.2">
      <c r="A88" s="44"/>
      <c r="B88" s="44"/>
      <c r="C88" s="42"/>
      <c r="D88" s="42"/>
    </row>
    <row r="89" spans="1:4" x14ac:dyDescent="0.2">
      <c r="A89" s="44"/>
      <c r="B89" s="44"/>
      <c r="C89" s="42"/>
      <c r="D89" s="42"/>
    </row>
    <row r="90" spans="1:4" x14ac:dyDescent="0.2">
      <c r="A90" s="44"/>
      <c r="B90" s="44"/>
      <c r="C90" s="42"/>
      <c r="D90" s="42"/>
    </row>
    <row r="91" spans="1:4" x14ac:dyDescent="0.2">
      <c r="A91" s="44"/>
      <c r="B91" s="44"/>
      <c r="C91" s="42"/>
      <c r="D91" s="42"/>
    </row>
    <row r="92" spans="1:4" x14ac:dyDescent="0.2">
      <c r="A92" s="44"/>
      <c r="B92" s="44"/>
      <c r="C92" s="42"/>
      <c r="D92" s="42"/>
    </row>
    <row r="93" spans="1:4" x14ac:dyDescent="0.2">
      <c r="A93" s="44"/>
      <c r="B93" s="44"/>
      <c r="C93" s="42"/>
      <c r="D93" s="42"/>
    </row>
    <row r="94" spans="1:4" x14ac:dyDescent="0.2">
      <c r="A94" s="44"/>
      <c r="B94" s="44"/>
      <c r="C94" s="42"/>
      <c r="D94" s="42"/>
    </row>
    <row r="95" spans="1:4" x14ac:dyDescent="0.2">
      <c r="A95" s="44"/>
      <c r="B95" s="44"/>
      <c r="C95" s="42"/>
      <c r="D95" s="42"/>
    </row>
    <row r="96" spans="1:4" x14ac:dyDescent="0.2">
      <c r="A96" s="44"/>
      <c r="B96" s="44"/>
      <c r="C96" s="42"/>
      <c r="D96" s="42"/>
    </row>
    <row r="97" spans="1:4" x14ac:dyDescent="0.2">
      <c r="A97" s="44"/>
      <c r="B97" s="44"/>
      <c r="C97" s="42"/>
      <c r="D97" s="42"/>
    </row>
    <row r="98" spans="1:4" x14ac:dyDescent="0.2">
      <c r="A98" s="44"/>
      <c r="B98" s="44"/>
      <c r="C98" s="42"/>
      <c r="D98" s="42"/>
    </row>
    <row r="99" spans="1:4" x14ac:dyDescent="0.2">
      <c r="A99" s="44"/>
      <c r="B99" s="44"/>
      <c r="C99" s="42"/>
      <c r="D99" s="42"/>
    </row>
    <row r="100" spans="1:4" x14ac:dyDescent="0.2">
      <c r="A100" s="44"/>
      <c r="B100" s="44"/>
      <c r="C100" s="42"/>
      <c r="D100" s="42"/>
    </row>
    <row r="101" spans="1:4" x14ac:dyDescent="0.2">
      <c r="A101" s="44"/>
      <c r="B101" s="44"/>
      <c r="C101" s="42"/>
      <c r="D101" s="42"/>
    </row>
    <row r="102" spans="1:4" x14ac:dyDescent="0.2">
      <c r="A102" s="44"/>
      <c r="B102" s="44"/>
      <c r="C102" s="42"/>
      <c r="D102" s="42"/>
    </row>
    <row r="103" spans="1:4" x14ac:dyDescent="0.2">
      <c r="A103" s="44"/>
      <c r="B103" s="44"/>
      <c r="C103" s="42"/>
      <c r="D103" s="42"/>
    </row>
    <row r="104" spans="1:4" x14ac:dyDescent="0.2">
      <c r="A104" s="44"/>
      <c r="B104" s="44"/>
      <c r="C104" s="42"/>
      <c r="D104" s="42"/>
    </row>
    <row r="105" spans="1:4" x14ac:dyDescent="0.2">
      <c r="A105" s="44"/>
      <c r="B105" s="44"/>
      <c r="C105" s="42"/>
      <c r="D105" s="42"/>
    </row>
    <row r="106" spans="1:4" x14ac:dyDescent="0.2">
      <c r="A106" s="44"/>
      <c r="B106" s="44"/>
      <c r="C106" s="42"/>
      <c r="D106" s="42"/>
    </row>
    <row r="107" spans="1:4" x14ac:dyDescent="0.2">
      <c r="A107" s="44"/>
      <c r="B107" s="44"/>
      <c r="C107" s="42"/>
      <c r="D107" s="42"/>
    </row>
    <row r="108" spans="1:4" x14ac:dyDescent="0.2">
      <c r="A108" s="44"/>
      <c r="B108" s="44"/>
      <c r="C108" s="42"/>
      <c r="D108" s="42"/>
    </row>
    <row r="109" spans="1:4" x14ac:dyDescent="0.2">
      <c r="A109" s="44"/>
      <c r="B109" s="44"/>
      <c r="C109" s="42"/>
      <c r="D109" s="42"/>
    </row>
    <row r="110" spans="1:4" x14ac:dyDescent="0.2">
      <c r="A110" s="44"/>
      <c r="B110" s="44"/>
      <c r="C110" s="42"/>
      <c r="D110" s="42"/>
    </row>
    <row r="111" spans="1:4" x14ac:dyDescent="0.2">
      <c r="A111" s="44"/>
      <c r="B111" s="44"/>
      <c r="C111" s="42"/>
      <c r="D111" s="42"/>
    </row>
    <row r="112" spans="1:4" x14ac:dyDescent="0.2">
      <c r="A112" s="44"/>
      <c r="B112" s="44"/>
      <c r="C112" s="42"/>
      <c r="D112" s="42"/>
    </row>
    <row r="113" spans="1:4" x14ac:dyDescent="0.2">
      <c r="A113" s="44"/>
      <c r="B113" s="44"/>
      <c r="C113" s="42"/>
      <c r="D113" s="42"/>
    </row>
    <row r="114" spans="1:4" x14ac:dyDescent="0.2">
      <c r="A114" s="44"/>
      <c r="B114" s="44"/>
      <c r="C114" s="42"/>
      <c r="D114" s="42"/>
    </row>
    <row r="115" spans="1:4" x14ac:dyDescent="0.2">
      <c r="A115" s="44"/>
      <c r="B115" s="44"/>
      <c r="C115" s="42"/>
      <c r="D115" s="42"/>
    </row>
    <row r="116" spans="1:4" x14ac:dyDescent="0.2">
      <c r="A116" s="44"/>
      <c r="B116" s="44"/>
      <c r="C116" s="42"/>
      <c r="D116" s="42"/>
    </row>
    <row r="117" spans="1:4" x14ac:dyDescent="0.2">
      <c r="A117" s="44"/>
      <c r="B117" s="44"/>
      <c r="C117" s="42"/>
      <c r="D117" s="42"/>
    </row>
    <row r="118" spans="1:4" x14ac:dyDescent="0.2">
      <c r="A118" s="44"/>
      <c r="B118" s="44"/>
      <c r="C118" s="42"/>
      <c r="D118" s="42"/>
    </row>
    <row r="119" spans="1:4" x14ac:dyDescent="0.2">
      <c r="A119" s="44"/>
      <c r="B119" s="44"/>
      <c r="C119" s="42"/>
      <c r="D119" s="42"/>
    </row>
    <row r="120" spans="1:4" x14ac:dyDescent="0.2">
      <c r="A120" s="44"/>
      <c r="B120" s="44"/>
      <c r="C120" s="42"/>
      <c r="D120" s="42"/>
    </row>
    <row r="121" spans="1:4" x14ac:dyDescent="0.2">
      <c r="A121" s="44"/>
      <c r="B121" s="44"/>
      <c r="C121" s="42"/>
      <c r="D121" s="42"/>
    </row>
    <row r="122" spans="1:4" x14ac:dyDescent="0.2">
      <c r="A122" s="44"/>
      <c r="B122" s="44"/>
      <c r="C122" s="42"/>
      <c r="D122" s="42"/>
    </row>
    <row r="123" spans="1:4" x14ac:dyDescent="0.2">
      <c r="A123" s="44"/>
      <c r="B123" s="44"/>
      <c r="C123" s="42"/>
      <c r="D123" s="42"/>
    </row>
    <row r="124" spans="1:4" x14ac:dyDescent="0.2">
      <c r="A124" s="44"/>
      <c r="B124" s="44"/>
      <c r="C124" s="42"/>
      <c r="D124" s="42"/>
    </row>
    <row r="125" spans="1:4" x14ac:dyDescent="0.2">
      <c r="A125" s="44"/>
      <c r="B125" s="44"/>
      <c r="C125" s="42"/>
      <c r="D125" s="42"/>
    </row>
    <row r="126" spans="1:4" x14ac:dyDescent="0.2">
      <c r="A126" s="44"/>
      <c r="B126" s="44"/>
      <c r="C126" s="42"/>
      <c r="D126" s="42"/>
    </row>
    <row r="127" spans="1:4" x14ac:dyDescent="0.2">
      <c r="A127" s="44"/>
      <c r="B127" s="44"/>
      <c r="C127" s="42"/>
      <c r="D127" s="42"/>
    </row>
    <row r="128" spans="1:4" x14ac:dyDescent="0.2">
      <c r="A128" s="44"/>
      <c r="B128" s="44"/>
      <c r="C128" s="42"/>
      <c r="D128" s="42"/>
    </row>
    <row r="129" spans="1:4" x14ac:dyDescent="0.2">
      <c r="A129" s="44"/>
      <c r="B129" s="44"/>
      <c r="C129" s="42"/>
      <c r="D129" s="42"/>
    </row>
    <row r="130" spans="1:4" x14ac:dyDescent="0.2">
      <c r="A130" s="44"/>
      <c r="B130" s="44"/>
      <c r="C130" s="42"/>
      <c r="D130" s="42"/>
    </row>
    <row r="131" spans="1:4" x14ac:dyDescent="0.2">
      <c r="A131" s="44"/>
      <c r="B131" s="44"/>
      <c r="C131" s="42"/>
      <c r="D131" s="42"/>
    </row>
    <row r="132" spans="1:4" x14ac:dyDescent="0.2">
      <c r="A132" s="44"/>
      <c r="B132" s="44"/>
      <c r="C132" s="42"/>
      <c r="D132" s="42"/>
    </row>
    <row r="133" spans="1:4" x14ac:dyDescent="0.2">
      <c r="A133" s="44"/>
      <c r="B133" s="44"/>
      <c r="C133" s="42"/>
      <c r="D133" s="42"/>
    </row>
    <row r="134" spans="1:4" x14ac:dyDescent="0.2">
      <c r="A134" s="44"/>
      <c r="B134" s="44"/>
      <c r="C134" s="42"/>
      <c r="D134" s="42"/>
    </row>
    <row r="135" spans="1:4" x14ac:dyDescent="0.2">
      <c r="A135" s="44"/>
      <c r="B135" s="44"/>
      <c r="C135" s="42"/>
      <c r="D135" s="42"/>
    </row>
    <row r="136" spans="1:4" x14ac:dyDescent="0.2">
      <c r="A136" s="44"/>
      <c r="B136" s="44"/>
      <c r="C136" s="42"/>
      <c r="D136" s="42"/>
    </row>
    <row r="137" spans="1:4" x14ac:dyDescent="0.2">
      <c r="A137" s="44"/>
      <c r="B137" s="44"/>
      <c r="C137" s="42"/>
      <c r="D137" s="42"/>
    </row>
    <row r="138" spans="1:4" x14ac:dyDescent="0.2">
      <c r="A138" s="44"/>
      <c r="B138" s="44"/>
      <c r="C138" s="42"/>
      <c r="D138" s="42"/>
    </row>
    <row r="139" spans="1:4" x14ac:dyDescent="0.2">
      <c r="A139" s="44"/>
      <c r="B139" s="44"/>
      <c r="C139" s="42"/>
      <c r="D139" s="42"/>
    </row>
    <row r="140" spans="1:4" x14ac:dyDescent="0.2">
      <c r="A140" s="44"/>
      <c r="B140" s="44"/>
      <c r="C140" s="42"/>
      <c r="D140" s="42"/>
    </row>
    <row r="141" spans="1:4" x14ac:dyDescent="0.2">
      <c r="A141" s="44"/>
      <c r="B141" s="44"/>
      <c r="C141" s="42"/>
      <c r="D141" s="42"/>
    </row>
    <row r="142" spans="1:4" x14ac:dyDescent="0.2">
      <c r="A142" s="44"/>
      <c r="B142" s="44"/>
      <c r="C142" s="42"/>
      <c r="D142" s="42"/>
    </row>
    <row r="143" spans="1:4" x14ac:dyDescent="0.2">
      <c r="A143" s="44"/>
      <c r="B143" s="44"/>
      <c r="C143" s="42"/>
      <c r="D143" s="42"/>
    </row>
    <row r="144" spans="1:4" x14ac:dyDescent="0.2">
      <c r="A144" s="44"/>
      <c r="B144" s="44"/>
      <c r="C144" s="42"/>
      <c r="D144" s="42"/>
    </row>
    <row r="145" spans="1:4" x14ac:dyDescent="0.2">
      <c r="A145" s="44"/>
      <c r="B145" s="44"/>
      <c r="C145" s="42"/>
      <c r="D145" s="42"/>
    </row>
    <row r="146" spans="1:4" x14ac:dyDescent="0.2">
      <c r="A146" s="44"/>
      <c r="B146" s="44"/>
      <c r="C146" s="42"/>
      <c r="D146" s="42"/>
    </row>
    <row r="147" spans="1:4" x14ac:dyDescent="0.2">
      <c r="A147" s="44"/>
      <c r="B147" s="44"/>
      <c r="C147" s="42"/>
      <c r="D147" s="42"/>
    </row>
    <row r="148" spans="1:4" x14ac:dyDescent="0.2">
      <c r="A148" s="44"/>
      <c r="B148" s="44"/>
      <c r="C148" s="42"/>
      <c r="D148" s="42"/>
    </row>
    <row r="149" spans="1:4" x14ac:dyDescent="0.2">
      <c r="A149" s="44"/>
      <c r="B149" s="44"/>
      <c r="C149" s="42"/>
      <c r="D149" s="42"/>
    </row>
    <row r="150" spans="1:4" x14ac:dyDescent="0.2">
      <c r="A150" s="44"/>
      <c r="B150" s="44"/>
      <c r="C150" s="42"/>
      <c r="D150" s="42"/>
    </row>
    <row r="151" spans="1:4" x14ac:dyDescent="0.2">
      <c r="A151" s="44"/>
      <c r="B151" s="44"/>
      <c r="C151" s="42"/>
      <c r="D151" s="42"/>
    </row>
    <row r="152" spans="1:4" x14ac:dyDescent="0.2">
      <c r="A152" s="44"/>
      <c r="B152" s="44"/>
      <c r="C152" s="42"/>
      <c r="D152" s="42"/>
    </row>
    <row r="153" spans="1:4" x14ac:dyDescent="0.2">
      <c r="A153" s="44"/>
      <c r="B153" s="44"/>
      <c r="C153" s="42"/>
      <c r="D153" s="42"/>
    </row>
    <row r="154" spans="1:4" x14ac:dyDescent="0.2">
      <c r="A154" s="44"/>
      <c r="B154" s="44"/>
      <c r="C154" s="42"/>
      <c r="D154" s="42"/>
    </row>
    <row r="155" spans="1:4" x14ac:dyDescent="0.2">
      <c r="A155" s="44"/>
      <c r="B155" s="44"/>
      <c r="C155" s="42"/>
      <c r="D155" s="42"/>
    </row>
    <row r="156" spans="1:4" x14ac:dyDescent="0.2">
      <c r="A156" s="44"/>
      <c r="B156" s="44"/>
      <c r="C156" s="42"/>
      <c r="D156" s="42"/>
    </row>
    <row r="157" spans="1:4" x14ac:dyDescent="0.2">
      <c r="A157" s="44"/>
      <c r="B157" s="44"/>
      <c r="C157" s="42"/>
      <c r="D157" s="42"/>
    </row>
    <row r="158" spans="1:4" x14ac:dyDescent="0.2">
      <c r="A158" s="44"/>
      <c r="B158" s="44"/>
      <c r="C158" s="42"/>
      <c r="D158" s="42"/>
    </row>
    <row r="159" spans="1:4" x14ac:dyDescent="0.2">
      <c r="A159" s="44"/>
      <c r="B159" s="44"/>
      <c r="C159" s="42"/>
      <c r="D159" s="42"/>
    </row>
    <row r="160" spans="1:4" x14ac:dyDescent="0.2">
      <c r="A160" s="44"/>
      <c r="B160" s="44"/>
      <c r="C160" s="42"/>
      <c r="D160" s="42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6" type="noConversion"/>
  <hyperlinks>
    <hyperlink ref="H94" r:id="rId1" display="http://vsolj.cetus-net.org/bulletin.html"/>
    <hyperlink ref="H87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workbookViewId="0"/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27</v>
      </c>
      <c r="B2" t="s">
        <v>44</v>
      </c>
      <c r="C2" s="3"/>
      <c r="D2" s="3"/>
    </row>
    <row r="3" spans="1:7" ht="13.5" thickBot="1" x14ac:dyDescent="0.25"/>
    <row r="4" spans="1:7" ht="14.25" thickTop="1" thickBot="1" x14ac:dyDescent="0.25">
      <c r="A4" s="5" t="s">
        <v>3</v>
      </c>
      <c r="C4" s="8">
        <v>52419.125</v>
      </c>
      <c r="D4" s="9">
        <v>0.38451200000000002</v>
      </c>
    </row>
    <row r="6" spans="1:7" x14ac:dyDescent="0.2">
      <c r="A6" s="5" t="s">
        <v>4</v>
      </c>
    </row>
    <row r="7" spans="1:7" x14ac:dyDescent="0.2">
      <c r="A7" t="s">
        <v>5</v>
      </c>
      <c r="C7">
        <f>+C4</f>
        <v>52419.125</v>
      </c>
    </row>
    <row r="8" spans="1:7" x14ac:dyDescent="0.2">
      <c r="A8" t="s">
        <v>6</v>
      </c>
      <c r="C8">
        <f>+D4</f>
        <v>0.38451200000000002</v>
      </c>
    </row>
    <row r="9" spans="1:7" x14ac:dyDescent="0.2">
      <c r="A9" s="11" t="s">
        <v>33</v>
      </c>
      <c r="B9" s="12"/>
      <c r="C9" s="13">
        <v>8</v>
      </c>
      <c r="D9" s="12" t="s">
        <v>34</v>
      </c>
      <c r="E9" s="12"/>
    </row>
    <row r="10" spans="1:7" ht="13.5" thickBot="1" x14ac:dyDescent="0.25">
      <c r="A10" s="12"/>
      <c r="B10" s="12"/>
      <c r="C10" s="4" t="s">
        <v>23</v>
      </c>
      <c r="D10" s="4" t="s">
        <v>24</v>
      </c>
      <c r="E10" s="12"/>
    </row>
    <row r="11" spans="1:7" x14ac:dyDescent="0.2">
      <c r="A11" s="12" t="s">
        <v>19</v>
      </c>
      <c r="B11" s="12"/>
      <c r="C11" s="24">
        <f ca="1">INTERCEPT(INDIRECT($G$11):G991,INDIRECT($F$11):F991)</f>
        <v>-0.19676749423386383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20</v>
      </c>
      <c r="B12" s="12"/>
      <c r="C12" s="24">
        <f ca="1">SLOPE(INDIRECT($G$11):G991,INDIRECT($F$11):F991)</f>
        <v>2.8333980103351323E-5</v>
      </c>
      <c r="D12" s="3"/>
      <c r="E12" s="12"/>
    </row>
    <row r="13" spans="1:7" x14ac:dyDescent="0.2">
      <c r="A13" s="12" t="s">
        <v>22</v>
      </c>
      <c r="B13" s="12"/>
      <c r="C13" s="3" t="s">
        <v>17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21</v>
      </c>
      <c r="B15" s="12"/>
      <c r="C15" s="15">
        <f ca="1">(C7+C11)+(C8+C12)*INT(MAX(F21:F3532))</f>
        <v>56378.924591832867</v>
      </c>
      <c r="D15" s="16" t="s">
        <v>35</v>
      </c>
      <c r="E15" s="17">
        <f ca="1">TODAY()+15018.5-B9/24</f>
        <v>60354.5</v>
      </c>
    </row>
    <row r="16" spans="1:7" x14ac:dyDescent="0.2">
      <c r="A16" s="18" t="s">
        <v>7</v>
      </c>
      <c r="B16" s="12"/>
      <c r="C16" s="19">
        <f ca="1">+C8+C12</f>
        <v>0.3845403339801034</v>
      </c>
      <c r="D16" s="16" t="s">
        <v>36</v>
      </c>
      <c r="E16" s="17">
        <f ca="1">ROUND(2*(E15-C15)/C16,0)/2+1</f>
        <v>10339.5</v>
      </c>
    </row>
    <row r="17" spans="1:17" ht="13.5" thickBot="1" x14ac:dyDescent="0.25">
      <c r="A17" s="16" t="s">
        <v>32</v>
      </c>
      <c r="B17" s="12"/>
      <c r="C17" s="12">
        <f>COUNT(C21:C2190)</f>
        <v>5</v>
      </c>
      <c r="D17" s="16" t="s">
        <v>37</v>
      </c>
      <c r="E17" s="20">
        <f ca="1">+C15+C16*E16-15018.5-C9/24</f>
        <v>45336.046041686808</v>
      </c>
    </row>
    <row r="18" spans="1:17" ht="14.25" thickTop="1" thickBot="1" x14ac:dyDescent="0.25">
      <c r="A18" s="18" t="s">
        <v>8</v>
      </c>
      <c r="B18" s="12"/>
      <c r="C18" s="21">
        <f ca="1">+C15</f>
        <v>56378.924591832867</v>
      </c>
      <c r="D18" s="22">
        <f ca="1">+C16</f>
        <v>0.3845403339801034</v>
      </c>
      <c r="E18" s="23" t="s">
        <v>38</v>
      </c>
    </row>
    <row r="19" spans="1:17" ht="13.5" thickTop="1" x14ac:dyDescent="0.2">
      <c r="A19" s="27" t="s">
        <v>39</v>
      </c>
      <c r="E19" s="28">
        <v>22</v>
      </c>
    </row>
    <row r="20" spans="1:17" ht="13.5" thickBot="1" x14ac:dyDescent="0.25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31</v>
      </c>
      <c r="I20" s="7" t="s">
        <v>43</v>
      </c>
      <c r="J20" s="7" t="s">
        <v>31</v>
      </c>
      <c r="K20" s="7" t="s">
        <v>49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</row>
    <row r="21" spans="1:17" x14ac:dyDescent="0.2">
      <c r="A21" t="s">
        <v>15</v>
      </c>
      <c r="C21" s="10">
        <v>52419.125</v>
      </c>
      <c r="D21" s="10" t="s">
        <v>17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-0.19676749423386383</v>
      </c>
      <c r="Q21" s="2">
        <f>+C21-15018.5</f>
        <v>37400.625</v>
      </c>
    </row>
    <row r="22" spans="1:17" x14ac:dyDescent="0.2">
      <c r="A22" s="32" t="s">
        <v>45</v>
      </c>
      <c r="B22" s="33" t="s">
        <v>46</v>
      </c>
      <c r="C22" s="32">
        <v>54947.474699999999</v>
      </c>
      <c r="D22" s="32">
        <v>4.0000000000000002E-4</v>
      </c>
      <c r="E22">
        <f>+(C22-C$7)/C$8</f>
        <v>6575.4767081391446</v>
      </c>
      <c r="F22">
        <f>ROUND(2*E22,0)/2</f>
        <v>6575.5</v>
      </c>
      <c r="G22">
        <f>+C22-(C$7+F22*C$8)</f>
        <v>-8.9559999978519045E-3</v>
      </c>
      <c r="J22">
        <f>+G22</f>
        <v>-8.9559999978519045E-3</v>
      </c>
      <c r="O22">
        <f ca="1">+C$11+C$12*$F22</f>
        <v>-1.0457408064277196E-2</v>
      </c>
      <c r="Q22" s="2">
        <f>+C22-15018.5</f>
        <v>39928.974699999999</v>
      </c>
    </row>
    <row r="23" spans="1:17" x14ac:dyDescent="0.2">
      <c r="A23" s="29" t="s">
        <v>41</v>
      </c>
      <c r="B23" s="30" t="s">
        <v>42</v>
      </c>
      <c r="C23" s="31">
        <v>54961.50791</v>
      </c>
      <c r="D23" s="31">
        <v>5.9999999999999995E-4</v>
      </c>
      <c r="E23">
        <f>+(C23-C$7)/C$8</f>
        <v>6611.9728643059261</v>
      </c>
      <c r="F23">
        <f>ROUND(2*E23,0)/2</f>
        <v>6612</v>
      </c>
      <c r="G23">
        <f>+C23-(C$7+F23*C$8)</f>
        <v>-1.0433999996166676E-2</v>
      </c>
      <c r="I23">
        <f>+G23</f>
        <v>-1.0433999996166676E-2</v>
      </c>
      <c r="O23">
        <f ca="1">+C$11+C$12*$F23</f>
        <v>-9.4232177905048953E-3</v>
      </c>
      <c r="Q23" s="2">
        <f>+C23-15018.5</f>
        <v>39943.00791</v>
      </c>
    </row>
    <row r="24" spans="1:17" x14ac:dyDescent="0.2">
      <c r="A24" s="32" t="s">
        <v>47</v>
      </c>
      <c r="B24" s="33" t="s">
        <v>46</v>
      </c>
      <c r="C24" s="32">
        <v>55661.563600000001</v>
      </c>
      <c r="D24" s="32">
        <v>1.1999999999999999E-3</v>
      </c>
      <c r="E24">
        <f>+(C24-C$7)/C$8</f>
        <v>8432.6070447736383</v>
      </c>
      <c r="F24">
        <f>ROUND(2*E24,0)/2</f>
        <v>8432.5</v>
      </c>
      <c r="G24">
        <f>+C24-(C$7+F24*C$8)</f>
        <v>4.1160000000672881E-2</v>
      </c>
      <c r="J24">
        <f>+G24</f>
        <v>4.1160000000672881E-2</v>
      </c>
      <c r="O24">
        <f ca="1">+C$11+C$12*$F24</f>
        <v>4.2158792987646215E-2</v>
      </c>
      <c r="Q24" s="2">
        <f>+C24-15018.5</f>
        <v>40643.063600000001</v>
      </c>
    </row>
    <row r="25" spans="1:17" x14ac:dyDescent="0.2">
      <c r="A25" s="5" t="s">
        <v>48</v>
      </c>
      <c r="C25" s="10">
        <v>56378.9251</v>
      </c>
      <c r="D25" s="10">
        <v>2.0000000000000001E-4</v>
      </c>
      <c r="E25">
        <f>+(C25-C$7)/C$8</f>
        <v>10298.248429177764</v>
      </c>
      <c r="F25">
        <f>ROUND(2*E25,0)/2</f>
        <v>10298</v>
      </c>
      <c r="G25">
        <f>+C25-(C$7+F25*C$8)</f>
        <v>9.5523999996657949E-2</v>
      </c>
      <c r="K25">
        <f>+G25</f>
        <v>9.5523999996657949E-2</v>
      </c>
      <c r="O25">
        <f ca="1">+C$11+C$12*$F25</f>
        <v>9.5015832870448097E-2</v>
      </c>
      <c r="Q25" s="2">
        <f>+C25-15018.5</f>
        <v>41360.4251</v>
      </c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heetProtection sheet="1"/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Inactive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2024-02-14T05:30:16Z</dcterms:modified>
</cp:coreProperties>
</file>