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63C488-5842-451F-B729-4CEB922F8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30" i="1"/>
  <c r="F30" i="1" s="1"/>
  <c r="U30" i="1" s="1"/>
  <c r="Q30" i="1"/>
  <c r="F14" i="1"/>
  <c r="D9" i="1"/>
  <c r="C9" i="1"/>
  <c r="Q65" i="1"/>
  <c r="Q62" i="1"/>
  <c r="Q63" i="1"/>
  <c r="Q64" i="1"/>
  <c r="G13" i="2"/>
  <c r="C13" i="2"/>
  <c r="G12" i="2"/>
  <c r="C12" i="2"/>
  <c r="G11" i="2"/>
  <c r="C11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D13" i="2"/>
  <c r="B13" i="2"/>
  <c r="A13" i="2"/>
  <c r="H12" i="2"/>
  <c r="B12" i="2"/>
  <c r="D12" i="2"/>
  <c r="A12" i="2"/>
  <c r="H11" i="2"/>
  <c r="D11" i="2"/>
  <c r="B11" i="2"/>
  <c r="A11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Q57" i="1"/>
  <c r="Q58" i="1"/>
  <c r="Q61" i="1"/>
  <c r="Q49" i="1"/>
  <c r="Q50" i="1"/>
  <c r="Q54" i="1"/>
  <c r="Q55" i="1"/>
  <c r="Q56" i="1"/>
  <c r="Q60" i="1"/>
  <c r="Q59" i="1"/>
  <c r="Q21" i="1"/>
  <c r="Q22" i="1"/>
  <c r="Q23" i="1"/>
  <c r="Q24" i="1"/>
  <c r="Q25" i="1"/>
  <c r="Q26" i="1"/>
  <c r="Q27" i="1"/>
  <c r="Q28" i="1"/>
  <c r="Q29" i="1"/>
  <c r="Q31" i="1"/>
  <c r="Q32" i="1"/>
  <c r="Q33" i="1"/>
  <c r="Q34" i="1"/>
  <c r="Q35" i="1"/>
  <c r="Q45" i="1"/>
  <c r="Q46" i="1"/>
  <c r="Q47" i="1"/>
  <c r="Q48" i="1"/>
  <c r="C17" i="1"/>
  <c r="Q37" i="1"/>
  <c r="Q38" i="1"/>
  <c r="Q39" i="1"/>
  <c r="Q40" i="1"/>
  <c r="Q41" i="1"/>
  <c r="Q42" i="1"/>
  <c r="Q51" i="1"/>
  <c r="Q52" i="1"/>
  <c r="Q53" i="1"/>
  <c r="Q43" i="1"/>
  <c r="Q44" i="1"/>
  <c r="D4" i="1"/>
  <c r="C4" i="1"/>
  <c r="B2" i="1"/>
  <c r="Q36" i="1"/>
  <c r="E65" i="1"/>
  <c r="F65" i="1" s="1"/>
  <c r="G65" i="1" s="1"/>
  <c r="K65" i="1" s="1"/>
  <c r="E31" i="1"/>
  <c r="F31" i="1" s="1"/>
  <c r="G31" i="1" s="1"/>
  <c r="K31" i="1" s="1"/>
  <c r="E52" i="1"/>
  <c r="F52" i="1" s="1"/>
  <c r="G52" i="1" s="1"/>
  <c r="K52" i="1" s="1"/>
  <c r="E46" i="1"/>
  <c r="F46" i="1" s="1"/>
  <c r="G46" i="1" s="1"/>
  <c r="J46" i="1" s="1"/>
  <c r="E57" i="1"/>
  <c r="F57" i="1" s="1"/>
  <c r="G57" i="1" s="1"/>
  <c r="J57" i="1" s="1"/>
  <c r="E38" i="1"/>
  <c r="F38" i="1" s="1"/>
  <c r="G38" i="1" s="1"/>
  <c r="K38" i="1" s="1"/>
  <c r="E25" i="1"/>
  <c r="F25" i="1" s="1"/>
  <c r="G25" i="1" s="1"/>
  <c r="K25" i="1" s="1"/>
  <c r="E34" i="1"/>
  <c r="F34" i="1" s="1"/>
  <c r="G34" i="1" s="1"/>
  <c r="K34" i="1" s="1"/>
  <c r="E43" i="1"/>
  <c r="F43" i="1" s="1"/>
  <c r="G43" i="1" s="1"/>
  <c r="K43" i="1" s="1"/>
  <c r="E49" i="1"/>
  <c r="F49" i="1" s="1"/>
  <c r="G49" i="1" s="1"/>
  <c r="J49" i="1" s="1"/>
  <c r="E61" i="1"/>
  <c r="F61" i="1" s="1"/>
  <c r="G61" i="1" s="1"/>
  <c r="J61" i="1" s="1"/>
  <c r="E28" i="1"/>
  <c r="F28" i="1" s="1"/>
  <c r="G28" i="1" s="1"/>
  <c r="K28" i="1" s="1"/>
  <c r="E40" i="1"/>
  <c r="F40" i="1" s="1"/>
  <c r="G40" i="1" s="1"/>
  <c r="K40" i="1" s="1"/>
  <c r="E42" i="1"/>
  <c r="F42" i="1" s="1"/>
  <c r="G42" i="1" s="1"/>
  <c r="J42" i="1" s="1"/>
  <c r="E55" i="1"/>
  <c r="E26" i="2" s="1"/>
  <c r="E64" i="1"/>
  <c r="E13" i="2" s="1"/>
  <c r="E21" i="1"/>
  <c r="F21" i="1" s="1"/>
  <c r="G21" i="1" s="1"/>
  <c r="K21" i="1" s="1"/>
  <c r="E32" i="1"/>
  <c r="F32" i="1" s="1"/>
  <c r="G32" i="1" s="1"/>
  <c r="K32" i="1" s="1"/>
  <c r="E53" i="1"/>
  <c r="F53" i="1" s="1"/>
  <c r="G53" i="1" s="1"/>
  <c r="K53" i="1" s="1"/>
  <c r="E47" i="1"/>
  <c r="F47" i="1" s="1"/>
  <c r="G47" i="1" s="1"/>
  <c r="J47" i="1" s="1"/>
  <c r="E58" i="1"/>
  <c r="F58" i="1" s="1"/>
  <c r="G58" i="1" s="1"/>
  <c r="J58" i="1" s="1"/>
  <c r="E36" i="1"/>
  <c r="F36" i="1" s="1"/>
  <c r="G36" i="1" s="1"/>
  <c r="K36" i="1" s="1"/>
  <c r="E23" i="1"/>
  <c r="F23" i="1" s="1"/>
  <c r="G23" i="1" s="1"/>
  <c r="K23" i="1" s="1"/>
  <c r="E26" i="1"/>
  <c r="F26" i="1" s="1"/>
  <c r="G26" i="1" s="1"/>
  <c r="K26" i="1" s="1"/>
  <c r="E35" i="1"/>
  <c r="F35" i="1" s="1"/>
  <c r="G35" i="1" s="1"/>
  <c r="K35" i="1" s="1"/>
  <c r="E44" i="1"/>
  <c r="F44" i="1" s="1"/>
  <c r="G44" i="1" s="1"/>
  <c r="K44" i="1" s="1"/>
  <c r="E50" i="1"/>
  <c r="F50" i="1" s="1"/>
  <c r="G50" i="1" s="1"/>
  <c r="J50" i="1" s="1"/>
  <c r="E62" i="1"/>
  <c r="F62" i="1" s="1"/>
  <c r="G62" i="1" s="1"/>
  <c r="J62" i="1" s="1"/>
  <c r="E22" i="1"/>
  <c r="F22" i="1" s="1"/>
  <c r="G22" i="1" s="1"/>
  <c r="K22" i="1" s="1"/>
  <c r="E29" i="1"/>
  <c r="F29" i="1" s="1"/>
  <c r="G29" i="1" s="1"/>
  <c r="K29" i="1" s="1"/>
  <c r="E51" i="1"/>
  <c r="F51" i="1" s="1"/>
  <c r="G51" i="1" s="1"/>
  <c r="K51" i="1" s="1"/>
  <c r="E45" i="1"/>
  <c r="F45" i="1" s="1"/>
  <c r="G45" i="1" s="1"/>
  <c r="J45" i="1" s="1"/>
  <c r="E56" i="1"/>
  <c r="F56" i="1" s="1"/>
  <c r="G56" i="1" s="1"/>
  <c r="J56" i="1" s="1"/>
  <c r="E37" i="1"/>
  <c r="F37" i="1" s="1"/>
  <c r="G37" i="1" s="1"/>
  <c r="K37" i="1" s="1"/>
  <c r="E24" i="1"/>
  <c r="F24" i="1" s="1"/>
  <c r="G24" i="1" s="1"/>
  <c r="K24" i="1" s="1"/>
  <c r="E33" i="1"/>
  <c r="F33" i="1" s="1"/>
  <c r="G33" i="1" s="1"/>
  <c r="K33" i="1" s="1"/>
  <c r="E60" i="1"/>
  <c r="F60" i="1" s="1"/>
  <c r="G60" i="1" s="1"/>
  <c r="K60" i="1" s="1"/>
  <c r="E48" i="1"/>
  <c r="F48" i="1" s="1"/>
  <c r="G48" i="1" s="1"/>
  <c r="J48" i="1" s="1"/>
  <c r="E59" i="1"/>
  <c r="E30" i="2" s="1"/>
  <c r="E27" i="1"/>
  <c r="F27" i="1" s="1"/>
  <c r="G27" i="1" s="1"/>
  <c r="K27" i="1" s="1"/>
  <c r="E39" i="1"/>
  <c r="F39" i="1" s="1"/>
  <c r="G39" i="1" s="1"/>
  <c r="K39" i="1" s="1"/>
  <c r="E41" i="1"/>
  <c r="F41" i="1" s="1"/>
  <c r="G41" i="1" s="1"/>
  <c r="J41" i="1" s="1"/>
  <c r="E54" i="1"/>
  <c r="F54" i="1" s="1"/>
  <c r="G54" i="1" s="1"/>
  <c r="J54" i="1" s="1"/>
  <c r="E63" i="1"/>
  <c r="F63" i="1" s="1"/>
  <c r="G63" i="1" s="1"/>
  <c r="J63" i="1" s="1"/>
  <c r="E29" i="2"/>
  <c r="E19" i="2"/>
  <c r="E22" i="2"/>
  <c r="E18" i="2"/>
  <c r="E11" i="2"/>
  <c r="E31" i="2"/>
  <c r="E17" i="2"/>
  <c r="E25" i="2" l="1"/>
  <c r="E16" i="2"/>
  <c r="E27" i="2"/>
  <c r="E12" i="2"/>
  <c r="E21" i="2"/>
  <c r="E14" i="2"/>
  <c r="F64" i="1"/>
  <c r="G64" i="1" s="1"/>
  <c r="J64" i="1" s="1"/>
  <c r="E20" i="2"/>
  <c r="E23" i="2"/>
  <c r="F59" i="1"/>
  <c r="G59" i="1" s="1"/>
  <c r="J59" i="1" s="1"/>
  <c r="F55" i="1"/>
  <c r="G55" i="1" s="1"/>
  <c r="E28" i="2"/>
  <c r="E32" i="2"/>
  <c r="E24" i="2"/>
  <c r="E15" i="2"/>
  <c r="F15" i="1"/>
  <c r="C12" i="1"/>
  <c r="C11" i="1"/>
  <c r="O68" i="1" l="1"/>
  <c r="O72" i="1"/>
  <c r="O76" i="1"/>
  <c r="O80" i="1"/>
  <c r="O67" i="1"/>
  <c r="O71" i="1"/>
  <c r="O75" i="1"/>
  <c r="O79" i="1"/>
  <c r="O30" i="1"/>
  <c r="O66" i="1"/>
  <c r="O70" i="1"/>
  <c r="O74" i="1"/>
  <c r="O78" i="1"/>
  <c r="O82" i="1"/>
  <c r="O69" i="1"/>
  <c r="O73" i="1"/>
  <c r="O77" i="1"/>
  <c r="O81" i="1"/>
  <c r="O23" i="1"/>
  <c r="O45" i="1"/>
  <c r="O47" i="1"/>
  <c r="O50" i="1"/>
  <c r="O31" i="1"/>
  <c r="O34" i="1"/>
  <c r="O54" i="1"/>
  <c r="O64" i="1"/>
  <c r="O59" i="1"/>
  <c r="O63" i="1"/>
  <c r="O22" i="1"/>
  <c r="O51" i="1"/>
  <c r="O44" i="1"/>
  <c r="O60" i="1"/>
  <c r="O58" i="1"/>
  <c r="O27" i="1"/>
  <c r="O37" i="1"/>
  <c r="O41" i="1"/>
  <c r="O61" i="1"/>
  <c r="O48" i="1"/>
  <c r="O38" i="1"/>
  <c r="O24" i="1"/>
  <c r="O32" i="1"/>
  <c r="O40" i="1"/>
  <c r="O29" i="1"/>
  <c r="O42" i="1"/>
  <c r="O33" i="1"/>
  <c r="O56" i="1"/>
  <c r="O39" i="1"/>
  <c r="O52" i="1"/>
  <c r="O35" i="1"/>
  <c r="O65" i="1"/>
  <c r="O57" i="1"/>
  <c r="O62" i="1"/>
  <c r="O25" i="1"/>
  <c r="O43" i="1"/>
  <c r="O46" i="1"/>
  <c r="O36" i="1"/>
  <c r="C15" i="1"/>
  <c r="C18" i="1" s="1"/>
  <c r="O26" i="1"/>
  <c r="O21" i="1"/>
  <c r="O53" i="1"/>
  <c r="O55" i="1"/>
  <c r="O49" i="1"/>
  <c r="O28" i="1"/>
  <c r="C16" i="1"/>
  <c r="D18" i="1" s="1"/>
  <c r="J55" i="1"/>
  <c r="F16" i="1" l="1"/>
  <c r="F18" i="1" s="1"/>
  <c r="F17" i="1" l="1"/>
</calcChain>
</file>

<file path=xl/sharedStrings.xml><?xml version="1.0" encoding="utf-8"?>
<sst xmlns="http://schemas.openxmlformats.org/spreadsheetml/2006/main" count="374" uniqueCount="178">
  <si>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</si>
  <si>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</si>
  <si>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</si>
  <si>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</si>
  <si>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</si>
  <si>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</si>
  <si>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</si>
  <si>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</si>
  <si>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</si>
  <si>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</si>
  <si>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</si>
  <si>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</si>
  <si>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</si>
  <si>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</si>
  <si>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</si>
  <si>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</si>
  <si>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</si>
  <si>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</si>
  <si>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</si>
  <si>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</si>
  <si>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</si>
  <si>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</si>
  <si>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</si>
  <si>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</si>
  <si>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</si>
  <si>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</si>
  <si>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</si>
  <si>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</si>
  <si>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</si>
  <si>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</si>
  <si>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</si>
  <si>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</si>
  <si>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</si>
  <si>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</si>
  <si>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</si>
  <si>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</si>
  <si>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V1096 Her / GSC 3098-1253               </t>
  </si>
  <si>
    <t xml:space="preserve">EW        </t>
  </si>
  <si>
    <t>IBVS 5781</t>
  </si>
  <si>
    <t>II</t>
  </si>
  <si>
    <t>IBVS 5438</t>
  </si>
  <si>
    <t>IBVS 5543</t>
  </si>
  <si>
    <t>IBVS 5713</t>
  </si>
  <si>
    <t>IBVS 5920</t>
  </si>
  <si>
    <t>IBVS 5945</t>
  </si>
  <si>
    <t>Add cycle</t>
  </si>
  <si>
    <t>Old Cycle</t>
  </si>
  <si>
    <t>IBVS 5306</t>
  </si>
  <si>
    <t>IBVS 5918</t>
  </si>
  <si>
    <t>IBVS 5959</t>
  </si>
  <si>
    <t>IBVS 5992</t>
  </si>
  <si>
    <t>IBVS 6010</t>
  </si>
  <si>
    <t>IBVS 6070</t>
  </si>
  <si>
    <t>IBVS 5984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</si>
  <si>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</si>
  <si>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</si>
  <si>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</si>
  <si>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</si>
  <si>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</si>
  <si>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</si>
  <si>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</si>
  <si>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</si>
  <si>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</si>
  <si>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</si>
  <si>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</si>
  <si>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</si>
  <si>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2454002.3346 </t>
  </si>
  <si>
    <t> 23.09.2006 20:01 </t>
  </si>
  <si>
    <t> 0.0047 </t>
  </si>
  <si>
    <t>C </t>
  </si>
  <si>
    <t>R</t>
  </si>
  <si>
    <t> E.Blättler </t>
  </si>
  <si>
    <t>IBVS 5781 </t>
  </si>
  <si>
    <t>2454210.446 </t>
  </si>
  <si>
    <t> 19.04.2007 22:42 </t>
  </si>
  <si>
    <t> 0.016 </t>
  </si>
  <si>
    <t>2454908.4999 </t>
  </si>
  <si>
    <t> 17.03.2009 23:59 </t>
  </si>
  <si>
    <t> 0.0188 </t>
  </si>
  <si>
    <t>-I</t>
  </si>
  <si>
    <t> F.Agerer </t>
  </si>
  <si>
    <t>BAVM 209 </t>
  </si>
  <si>
    <t>2454908.6159 </t>
  </si>
  <si>
    <t> 18.03.2009 02:46 </t>
  </si>
  <si>
    <t>10128.5</t>
  </si>
  <si>
    <t> 0.0141 </t>
  </si>
  <si>
    <t>2454937.4700 </t>
  </si>
  <si>
    <t> 15.04.2009 23:16 </t>
  </si>
  <si>
    <t>10248</t>
  </si>
  <si>
    <t> 0.0191 </t>
  </si>
  <si>
    <t>2454937.5854 </t>
  </si>
  <si>
    <t> 16.04.2009 02:02 </t>
  </si>
  <si>
    <t>10248.5</t>
  </si>
  <si>
    <t> 0.0138 </t>
  </si>
  <si>
    <t>2455049.4850 </t>
  </si>
  <si>
    <t> 05.08.2009 23:38 </t>
  </si>
  <si>
    <t>10712</t>
  </si>
  <si>
    <t> 0.0175 </t>
  </si>
  <si>
    <t> K.&amp; M.Rätz </t>
  </si>
  <si>
    <t>BAVM 214 </t>
  </si>
  <si>
    <t>2455050.4525 </t>
  </si>
  <si>
    <t> 06.08.2009 22:51 </t>
  </si>
  <si>
    <t>10716</t>
  </si>
  <si>
    <t> 0.0194 </t>
  </si>
  <si>
    <t>2455059.3874 </t>
  </si>
  <si>
    <t> 15.08.2009 21:17 </t>
  </si>
  <si>
    <t>10753</t>
  </si>
  <si>
    <t> 0.0219 </t>
  </si>
  <si>
    <t>IBVS 5920 </t>
  </si>
  <si>
    <t>2455059.5012 </t>
  </si>
  <si>
    <t> 16.08.2009 00:01 </t>
  </si>
  <si>
    <t>10753.5</t>
  </si>
  <si>
    <t> 0.0150 </t>
  </si>
  <si>
    <t>2455321.8037 </t>
  </si>
  <si>
    <t> 05.05.2010 07:17 </t>
  </si>
  <si>
    <t>11840</t>
  </si>
  <si>
    <t> 0.0201 </t>
  </si>
  <si>
    <t> R.Diethelm </t>
  </si>
  <si>
    <t>IBVS 5945 </t>
  </si>
  <si>
    <t>2455341.4797 </t>
  </si>
  <si>
    <t> 24.05.2010 23:30 </t>
  </si>
  <si>
    <t>11921.5</t>
  </si>
  <si>
    <t> 0.0208 </t>
  </si>
  <si>
    <t>2455358.5004 </t>
  </si>
  <si>
    <t> 11.06.2010 00:00 </t>
  </si>
  <si>
    <t>11992</t>
  </si>
  <si>
    <t> 0.0217 </t>
  </si>
  <si>
    <t>2455376.4848 </t>
  </si>
  <si>
    <t> 28.06.2010 23:38 </t>
  </si>
  <si>
    <t>12066.5</t>
  </si>
  <si>
    <t> 0.0207 </t>
  </si>
  <si>
    <t>2455388.4370 </t>
  </si>
  <si>
    <t> 10.07.2010 22:29 </t>
  </si>
  <si>
    <t>12116</t>
  </si>
  <si>
    <t> 0.0229 </t>
  </si>
  <si>
    <t>BAVM 215 </t>
  </si>
  <si>
    <t>2455388.5542 </t>
  </si>
  <si>
    <t> 11.07.2010 01:18 </t>
  </si>
  <si>
    <t>12116.5</t>
  </si>
  <si>
    <t>2455405.4548 </t>
  </si>
  <si>
    <t> 27.07.2010 22:54 </t>
  </si>
  <si>
    <t>12186.5</t>
  </si>
  <si>
    <t> 0.0209 </t>
  </si>
  <si>
    <t> M.&amp; K.Rätz </t>
  </si>
  <si>
    <t>BAVM 220 </t>
  </si>
  <si>
    <t>2455736.8020 </t>
  </si>
  <si>
    <t> 24.06.2011 07:14 </t>
  </si>
  <si>
    <t>13559</t>
  </si>
  <si>
    <t> 0.0260 </t>
  </si>
  <si>
    <t>IBVS 5992 </t>
  </si>
  <si>
    <t>2456132.4826 </t>
  </si>
  <si>
    <t> 23.07.2012 23:34 </t>
  </si>
  <si>
    <t>15198</t>
  </si>
  <si>
    <t> 0.0274 </t>
  </si>
  <si>
    <t>BAVM 231 </t>
  </si>
  <si>
    <t>2457133.397 </t>
  </si>
  <si>
    <t> 20.04.2015 21:31 </t>
  </si>
  <si>
    <t>19344</t>
  </si>
  <si>
    <t> 0.035 </t>
  </si>
  <si>
    <t>o</t>
  </si>
  <si>
    <t> W.Moschner &amp; P.Frank </t>
  </si>
  <si>
    <t>BAVM 241 (=IBVS 6157) </t>
  </si>
  <si>
    <t>2457136.5356 </t>
  </si>
  <si>
    <t> 24.04.2015 00:51 </t>
  </si>
  <si>
    <t>19357</t>
  </si>
  <si>
    <t> 0.0354 </t>
  </si>
  <si>
    <t>2457143.7767 </t>
  </si>
  <si>
    <t> 01.05.2015 06:38 </t>
  </si>
  <si>
    <t>19387</t>
  </si>
  <si>
    <t> 0.0341 </t>
  </si>
  <si>
    <t>BAV 91 Feb 2024</t>
  </si>
  <si>
    <t xml:space="preserve">Mag </t>
  </si>
  <si>
    <t>Next ToM-P</t>
  </si>
  <si>
    <t>Next ToM-S</t>
  </si>
  <si>
    <t>11.90-12.44</t>
  </si>
  <si>
    <t>VSX</t>
  </si>
  <si>
    <t>VSX???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</si>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</sst>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5" fillId="0" borderId="0" xfId="0" applyFont="1">
      <alignment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20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39" fillId="0" borderId="21" xfId="0" applyFont="1" applyBorder="1" applyAlignment="1">
      <alignment horizontal="right" vertical="center"/>
    </xf>
    <xf numFmtId="22" fontId="39" fillId="0" borderId="21" xfId="0" applyNumberFormat="1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V1096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A-4817-90B2-E54DD168DB7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A-4817-90B2-E54DD168DB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0">
                  <c:v>2.4870000197552145E-4</c:v>
                </c:pt>
                <c:pt idx="21">
                  <c:v>2.4074999964796007E-4</c:v>
                </c:pt>
                <c:pt idx="24">
                  <c:v>8.3816000042133965E-3</c:v>
                </c:pt>
                <c:pt idx="25">
                  <c:v>3.6736499969265424E-3</c:v>
                </c:pt>
                <c:pt idx="26">
                  <c:v>8.5736000037286431E-3</c:v>
                </c:pt>
                <c:pt idx="27">
                  <c:v>3.2656500043231063E-3</c:v>
                </c:pt>
                <c:pt idx="28">
                  <c:v>6.5959999992628582E-3</c:v>
                </c:pt>
                <c:pt idx="29">
                  <c:v>8.4323999981279485E-3</c:v>
                </c:pt>
                <c:pt idx="33">
                  <c:v>8.7649500055704266E-3</c:v>
                </c:pt>
                <c:pt idx="34">
                  <c:v>9.6439999979338609E-3</c:v>
                </c:pt>
                <c:pt idx="35">
                  <c:v>8.5594499978469685E-3</c:v>
                </c:pt>
                <c:pt idx="36">
                  <c:v>1.067239999974845E-2</c:v>
                </c:pt>
                <c:pt idx="37">
                  <c:v>7.164449998526834E-3</c:v>
                </c:pt>
                <c:pt idx="38">
                  <c:v>8.6514499998884276E-3</c:v>
                </c:pt>
                <c:pt idx="40">
                  <c:v>1.2468600005377084E-2</c:v>
                </c:pt>
                <c:pt idx="41">
                  <c:v>1.6547200000786688E-2</c:v>
                </c:pt>
                <c:pt idx="42">
                  <c:v>1.6740500002924819E-2</c:v>
                </c:pt>
                <c:pt idx="43">
                  <c:v>1.536350000242237E-2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A-4817-90B2-E54DD168DB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8.4121500040055253E-3</c:v>
                </c:pt>
                <c:pt idx="1">
                  <c:v>6.8620000092778355E-4</c:v>
                </c:pt>
                <c:pt idx="2">
                  <c:v>2.7432500064605847E-3</c:v>
                </c:pt>
                <c:pt idx="3">
                  <c:v>-1.6647000011289492E-3</c:v>
                </c:pt>
                <c:pt idx="4">
                  <c:v>-1.7191000006278045E-3</c:v>
                </c:pt>
                <c:pt idx="5">
                  <c:v>2.157450006052386E-3</c:v>
                </c:pt>
                <c:pt idx="6">
                  <c:v>-2.8504999936558306E-3</c:v>
                </c:pt>
                <c:pt idx="7">
                  <c:v>-1.6998999999486841E-3</c:v>
                </c:pt>
                <c:pt idx="8">
                  <c:v>-1.1078499956056476E-3</c:v>
                </c:pt>
                <c:pt idx="10">
                  <c:v>-2.3832000006223097E-3</c:v>
                </c:pt>
                <c:pt idx="11">
                  <c:v>-4.9115000001620501E-4</c:v>
                </c:pt>
                <c:pt idx="12">
                  <c:v>-2.3702499966020696E-3</c:v>
                </c:pt>
                <c:pt idx="13">
                  <c:v>1.021800002490636E-3</c:v>
                </c:pt>
                <c:pt idx="14">
                  <c:v>-3.8028999988455325E-3</c:v>
                </c:pt>
                <c:pt idx="15">
                  <c:v>0</c:v>
                </c:pt>
                <c:pt idx="16">
                  <c:v>4.7405000077560544E-4</c:v>
                </c:pt>
                <c:pt idx="17">
                  <c:v>4.7405000077560544E-4</c:v>
                </c:pt>
                <c:pt idx="18">
                  <c:v>-2.7729999928851612E-3</c:v>
                </c:pt>
                <c:pt idx="19">
                  <c:v>1.819050004996825E-3</c:v>
                </c:pt>
                <c:pt idx="22">
                  <c:v>-2.3377499965135939E-3</c:v>
                </c:pt>
                <c:pt idx="23">
                  <c:v>8.5564500041073188E-3</c:v>
                </c:pt>
                <c:pt idx="30">
                  <c:v>1.0944100002234336E-2</c:v>
                </c:pt>
                <c:pt idx="31">
                  <c:v>4.0361499995924532E-3</c:v>
                </c:pt>
                <c:pt idx="32">
                  <c:v>8.1607999964035116E-3</c:v>
                </c:pt>
                <c:pt idx="39">
                  <c:v>1.2528700004622806E-2</c:v>
                </c:pt>
                <c:pt idx="44">
                  <c:v>1.5116950002266094E-2</c:v>
                </c:pt>
                <c:pt idx="45">
                  <c:v>1.6694150006514974E-2</c:v>
                </c:pt>
                <c:pt idx="46">
                  <c:v>2.0044700002472382E-2</c:v>
                </c:pt>
                <c:pt idx="47">
                  <c:v>1.8613250002090354E-2</c:v>
                </c:pt>
                <c:pt idx="48">
                  <c:v>2.2813250005128793E-2</c:v>
                </c:pt>
                <c:pt idx="49">
                  <c:v>1.9901500003470574E-2</c:v>
                </c:pt>
                <c:pt idx="50">
                  <c:v>2.0901500000036322E-2</c:v>
                </c:pt>
                <c:pt idx="51">
                  <c:v>2.1852699996088631E-2</c:v>
                </c:pt>
                <c:pt idx="52">
                  <c:v>1.9744750003155787E-2</c:v>
                </c:pt>
                <c:pt idx="53">
                  <c:v>2.1491450002940837E-2</c:v>
                </c:pt>
                <c:pt idx="54">
                  <c:v>2.3123650003981311E-2</c:v>
                </c:pt>
                <c:pt idx="55">
                  <c:v>2.4766700000327546E-2</c:v>
                </c:pt>
                <c:pt idx="56">
                  <c:v>2.850120000221068E-2</c:v>
                </c:pt>
                <c:pt idx="57">
                  <c:v>3.0839500002912246E-2</c:v>
                </c:pt>
                <c:pt idx="58">
                  <c:v>3.3064100003684871E-2</c:v>
                </c:pt>
                <c:pt idx="59">
                  <c:v>3.1794950002222322E-2</c:v>
                </c:pt>
                <c:pt idx="60">
                  <c:v>3.4807850002835039E-2</c:v>
                </c:pt>
                <c:pt idx="61">
                  <c:v>3.5206549997383263E-2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A-4817-90B2-E54DD168DB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A-4817-90B2-E54DD168DB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A-4817-90B2-E54DD168DB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2E-3</c:v>
                  </c:pt>
                  <c:pt idx="1">
                    <c:v>1.2999999999999999E-3</c:v>
                  </c:pt>
                  <c:pt idx="2">
                    <c:v>3.3E-3</c:v>
                  </c:pt>
                  <c:pt idx="3">
                    <c:v>8.0000000000000004E-4</c:v>
                  </c:pt>
                  <c:pt idx="4">
                    <c:v>1.1000000000000001E-3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2.0999999999999999E-3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2E-3</c:v>
                  </c:pt>
                  <c:pt idx="16">
                    <c:v>1E-3</c:v>
                  </c:pt>
                  <c:pt idx="17">
                    <c:v>1E-3</c:v>
                  </c:pt>
                  <c:pt idx="18">
                    <c:v>3.0000000000000001E-3</c:v>
                  </c:pt>
                  <c:pt idx="19">
                    <c:v>5.9999999999999995E-4</c:v>
                  </c:pt>
                  <c:pt idx="20">
                    <c:v>2.0999999999999999E-3</c:v>
                  </c:pt>
                  <c:pt idx="21">
                    <c:v>1.5E-3</c:v>
                  </c:pt>
                  <c:pt idx="22">
                    <c:v>1E-3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6.4000000000000003E-3</c:v>
                  </c:pt>
                  <c:pt idx="26">
                    <c:v>8.0000000000000004E-4</c:v>
                  </c:pt>
                  <c:pt idx="27">
                    <c:v>1E-3</c:v>
                  </c:pt>
                  <c:pt idx="28">
                    <c:v>6.9999999999999999E-4</c:v>
                  </c:pt>
                  <c:pt idx="29">
                    <c:v>5.9999999999999995E-4</c:v>
                  </c:pt>
                  <c:pt idx="30">
                    <c:v>1.1000000000000001E-3</c:v>
                  </c:pt>
                  <c:pt idx="31">
                    <c:v>8.0000000000000004E-4</c:v>
                  </c:pt>
                  <c:pt idx="32">
                    <c:v>5.0000000000000001E-4</c:v>
                  </c:pt>
                  <c:pt idx="33">
                    <c:v>1.8E-3</c:v>
                  </c:pt>
                  <c:pt idx="34">
                    <c:v>1.6000000000000001E-3</c:v>
                  </c:pt>
                  <c:pt idx="35">
                    <c:v>2.0999999999999999E-3</c:v>
                  </c:pt>
                  <c:pt idx="36">
                    <c:v>2.0999999999999999E-3</c:v>
                  </c:pt>
                  <c:pt idx="37">
                    <c:v>1E-3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6.9999999999999999E-4</c:v>
                  </c:pt>
                  <c:pt idx="41">
                    <c:v>4.0000000000000002E-4</c:v>
                  </c:pt>
                  <c:pt idx="42">
                    <c:v>1.9E-3</c:v>
                  </c:pt>
                  <c:pt idx="43">
                    <c:v>6.9999999999999999E-4</c:v>
                  </c:pt>
                  <c:pt idx="44">
                    <c:v>2.9999999999999997E-4</c:v>
                  </c:pt>
                  <c:pt idx="45">
                    <c:v>3.5000000000000001E-3</c:v>
                  </c:pt>
                  <c:pt idx="46">
                    <c:v>3.5000000000000001E-3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A-4817-90B2-E54DD168DB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-7.9109174634529739E-3</c:v>
                </c:pt>
                <c:pt idx="1">
                  <c:v>-7.8894197175617894E-3</c:v>
                </c:pt>
                <c:pt idx="2">
                  <c:v>-3.0125774118567052E-3</c:v>
                </c:pt>
                <c:pt idx="3">
                  <c:v>-3.0120530765910666E-3</c:v>
                </c:pt>
                <c:pt idx="4">
                  <c:v>-2.9952743480906297E-3</c:v>
                </c:pt>
                <c:pt idx="5">
                  <c:v>-2.9475598389175125E-3</c:v>
                </c:pt>
                <c:pt idx="6">
                  <c:v>-2.9470355036518739E-3</c:v>
                </c:pt>
                <c:pt idx="7">
                  <c:v>-2.8778232485875718E-3</c:v>
                </c:pt>
                <c:pt idx="8">
                  <c:v>-2.8772989133219332E-3</c:v>
                </c:pt>
                <c:pt idx="9">
                  <c:v>-2.8772989133219332E-3</c:v>
                </c:pt>
                <c:pt idx="10">
                  <c:v>-2.7865889123664467E-3</c:v>
                </c:pt>
                <c:pt idx="11">
                  <c:v>-2.7860645771008081E-3</c:v>
                </c:pt>
                <c:pt idx="12">
                  <c:v>-2.7346797210682206E-3</c:v>
                </c:pt>
                <c:pt idx="13">
                  <c:v>-2.734155385802582E-3</c:v>
                </c:pt>
                <c:pt idx="14">
                  <c:v>-2.699549258270431E-3</c:v>
                </c:pt>
                <c:pt idx="15">
                  <c:v>-2.6271909916122972E-3</c:v>
                </c:pt>
                <c:pt idx="16">
                  <c:v>-1.5570227144438122E-3</c:v>
                </c:pt>
                <c:pt idx="17">
                  <c:v>-1.5570227144438122E-3</c:v>
                </c:pt>
                <c:pt idx="18">
                  <c:v>-3.6974779357365484E-5</c:v>
                </c:pt>
                <c:pt idx="19">
                  <c:v>-3.6450444091726871E-5</c:v>
                </c:pt>
                <c:pt idx="20">
                  <c:v>2.2040341459822251E-3</c:v>
                </c:pt>
                <c:pt idx="21">
                  <c:v>2.2045584812478642E-3</c:v>
                </c:pt>
                <c:pt idx="22">
                  <c:v>3.8981613892607042E-3</c:v>
                </c:pt>
                <c:pt idx="23">
                  <c:v>4.8021153872217373E-3</c:v>
                </c:pt>
                <c:pt idx="24">
                  <c:v>7.8343462284100503E-3</c:v>
                </c:pt>
                <c:pt idx="25">
                  <c:v>7.8348705636756902E-3</c:v>
                </c:pt>
                <c:pt idx="26">
                  <c:v>7.9601866921633277E-3</c:v>
                </c:pt>
                <c:pt idx="27">
                  <c:v>7.9607110274289659E-3</c:v>
                </c:pt>
                <c:pt idx="28">
                  <c:v>8.4467698186759949E-3</c:v>
                </c:pt>
                <c:pt idx="29">
                  <c:v>8.4509645008011038E-3</c:v>
                </c:pt>
                <c:pt idx="30">
                  <c:v>8.4897653104583637E-3</c:v>
                </c:pt>
                <c:pt idx="31">
                  <c:v>8.4902896457240019E-3</c:v>
                </c:pt>
                <c:pt idx="32">
                  <c:v>9.6296701779567881E-3</c:v>
                </c:pt>
                <c:pt idx="33">
                  <c:v>9.7151368262558893E-3</c:v>
                </c:pt>
                <c:pt idx="34">
                  <c:v>9.7890680987109385E-3</c:v>
                </c:pt>
                <c:pt idx="35">
                  <c:v>9.8671940532910982E-3</c:v>
                </c:pt>
                <c:pt idx="36">
                  <c:v>9.919103244589323E-3</c:v>
                </c:pt>
                <c:pt idx="37">
                  <c:v>9.919627579854963E-3</c:v>
                </c:pt>
                <c:pt idx="38">
                  <c:v>9.9930345170443739E-3</c:v>
                </c:pt>
                <c:pt idx="39">
                  <c:v>1.1432334821222467E-2</c:v>
                </c:pt>
                <c:pt idx="40">
                  <c:v>1.3151105821985965E-2</c:v>
                </c:pt>
                <c:pt idx="41">
                  <c:v>1.7498893844661651E-2</c:v>
                </c:pt>
                <c:pt idx="42">
                  <c:v>1.7512526561568254E-2</c:v>
                </c:pt>
                <c:pt idx="43">
                  <c:v>1.7543986677506576E-2</c:v>
                </c:pt>
                <c:pt idx="44">
                  <c:v>1.8859543858993948E-2</c:v>
                </c:pt>
                <c:pt idx="45">
                  <c:v>1.9375489760382378E-2</c:v>
                </c:pt>
                <c:pt idx="46">
                  <c:v>2.0618688675211619E-2</c:v>
                </c:pt>
                <c:pt idx="47">
                  <c:v>2.0792243648138014E-2</c:v>
                </c:pt>
                <c:pt idx="48">
                  <c:v>2.0792243648138014E-2</c:v>
                </c:pt>
                <c:pt idx="49">
                  <c:v>2.0878758966968388E-2</c:v>
                </c:pt>
                <c:pt idx="50">
                  <c:v>2.0878758966968388E-2</c:v>
                </c:pt>
                <c:pt idx="51">
                  <c:v>2.2590189274012944E-2</c:v>
                </c:pt>
                <c:pt idx="52">
                  <c:v>2.2590713609278581E-2</c:v>
                </c:pt>
                <c:pt idx="53">
                  <c:v>2.4045219636160197E-2</c:v>
                </c:pt>
                <c:pt idx="54">
                  <c:v>2.4089263798473846E-2</c:v>
                </c:pt>
                <c:pt idx="55">
                  <c:v>2.5253812423457287E-2</c:v>
                </c:pt>
                <c:pt idx="56">
                  <c:v>2.6874008394280717E-2</c:v>
                </c:pt>
                <c:pt idx="57">
                  <c:v>2.7359542850262104E-2</c:v>
                </c:pt>
                <c:pt idx="58">
                  <c:v>2.8624239510982526E-2</c:v>
                </c:pt>
                <c:pt idx="59">
                  <c:v>2.8905807548630483E-2</c:v>
                </c:pt>
                <c:pt idx="60">
                  <c:v>3.0131703399693646E-2</c:v>
                </c:pt>
                <c:pt idx="61">
                  <c:v>3.0243911146540323E-2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A-4817-90B2-E54DD168DB74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D0-4CDF-88C4-AF90676699C9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-5038.5</c:v>
                </c:pt>
                <c:pt idx="1">
                  <c:v>-5018</c:v>
                </c:pt>
                <c:pt idx="2">
                  <c:v>-367.5</c:v>
                </c:pt>
                <c:pt idx="3">
                  <c:v>-367</c:v>
                </c:pt>
                <c:pt idx="4">
                  <c:v>-351</c:v>
                </c:pt>
                <c:pt idx="5">
                  <c:v>-305.5</c:v>
                </c:pt>
                <c:pt idx="6">
                  <c:v>-305</c:v>
                </c:pt>
                <c:pt idx="7">
                  <c:v>-239</c:v>
                </c:pt>
                <c:pt idx="8">
                  <c:v>-238.5</c:v>
                </c:pt>
                <c:pt idx="9">
                  <c:v>-238.5</c:v>
                </c:pt>
                <c:pt idx="10">
                  <c:v>-152</c:v>
                </c:pt>
                <c:pt idx="11">
                  <c:v>-151.5</c:v>
                </c:pt>
                <c:pt idx="12">
                  <c:v>-102.5</c:v>
                </c:pt>
                <c:pt idx="13">
                  <c:v>-102</c:v>
                </c:pt>
                <c:pt idx="14">
                  <c:v>-69</c:v>
                </c:pt>
                <c:pt idx="15">
                  <c:v>0</c:v>
                </c:pt>
                <c:pt idx="16">
                  <c:v>1020.5</c:v>
                </c:pt>
                <c:pt idx="17">
                  <c:v>1020.5</c:v>
                </c:pt>
                <c:pt idx="18">
                  <c:v>2470</c:v>
                </c:pt>
                <c:pt idx="19">
                  <c:v>2470.5</c:v>
                </c:pt>
                <c:pt idx="20">
                  <c:v>4607</c:v>
                </c:pt>
                <c:pt idx="21">
                  <c:v>4607.5</c:v>
                </c:pt>
                <c:pt idx="22">
                  <c:v>6222.5</c:v>
                </c:pt>
                <c:pt idx="23">
                  <c:v>7084.5</c:v>
                </c:pt>
                <c:pt idx="24">
                  <c:v>9976</c:v>
                </c:pt>
                <c:pt idx="25">
                  <c:v>9976.5</c:v>
                </c:pt>
                <c:pt idx="26">
                  <c:v>10096</c:v>
                </c:pt>
                <c:pt idx="27">
                  <c:v>10096.5</c:v>
                </c:pt>
                <c:pt idx="28">
                  <c:v>10560</c:v>
                </c:pt>
                <c:pt idx="29">
                  <c:v>10564</c:v>
                </c:pt>
                <c:pt idx="30">
                  <c:v>10601</c:v>
                </c:pt>
                <c:pt idx="31">
                  <c:v>10601.5</c:v>
                </c:pt>
                <c:pt idx="32">
                  <c:v>11688</c:v>
                </c:pt>
                <c:pt idx="33">
                  <c:v>11769.5</c:v>
                </c:pt>
                <c:pt idx="34">
                  <c:v>11840</c:v>
                </c:pt>
                <c:pt idx="35">
                  <c:v>11914.5</c:v>
                </c:pt>
                <c:pt idx="36">
                  <c:v>11964</c:v>
                </c:pt>
                <c:pt idx="37">
                  <c:v>11964.5</c:v>
                </c:pt>
                <c:pt idx="38">
                  <c:v>12034.5</c:v>
                </c:pt>
                <c:pt idx="39">
                  <c:v>13407</c:v>
                </c:pt>
                <c:pt idx="40">
                  <c:v>15046</c:v>
                </c:pt>
                <c:pt idx="41">
                  <c:v>19192</c:v>
                </c:pt>
                <c:pt idx="42">
                  <c:v>19205</c:v>
                </c:pt>
                <c:pt idx="43">
                  <c:v>19235</c:v>
                </c:pt>
                <c:pt idx="44">
                  <c:v>20489.5</c:v>
                </c:pt>
                <c:pt idx="45">
                  <c:v>20981.5</c:v>
                </c:pt>
                <c:pt idx="46">
                  <c:v>22167</c:v>
                </c:pt>
                <c:pt idx="47">
                  <c:v>22332.5</c:v>
                </c:pt>
                <c:pt idx="48">
                  <c:v>22332.5</c:v>
                </c:pt>
                <c:pt idx="49">
                  <c:v>22415</c:v>
                </c:pt>
                <c:pt idx="50">
                  <c:v>22415</c:v>
                </c:pt>
                <c:pt idx="51">
                  <c:v>24047</c:v>
                </c:pt>
                <c:pt idx="52">
                  <c:v>24047.5</c:v>
                </c:pt>
                <c:pt idx="53">
                  <c:v>25434.5</c:v>
                </c:pt>
                <c:pt idx="54">
                  <c:v>25476.5</c:v>
                </c:pt>
                <c:pt idx="55">
                  <c:v>26587</c:v>
                </c:pt>
                <c:pt idx="56">
                  <c:v>28132</c:v>
                </c:pt>
                <c:pt idx="57">
                  <c:v>28595</c:v>
                </c:pt>
                <c:pt idx="58">
                  <c:v>29801</c:v>
                </c:pt>
                <c:pt idx="59">
                  <c:v>30069.5</c:v>
                </c:pt>
                <c:pt idx="60">
                  <c:v>31238.5</c:v>
                </c:pt>
                <c:pt idx="61">
                  <c:v>31345.5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9">
                  <c:v>2.3592149998876266E-2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D0-4CDF-88C4-AF906766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5591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-5038.5</c:v>
                      </c:pt>
                      <c:pt idx="1">
                        <c:v>-5018</c:v>
                      </c:pt>
                      <c:pt idx="2">
                        <c:v>-367.5</c:v>
                      </c:pt>
                      <c:pt idx="3">
                        <c:v>-367</c:v>
                      </c:pt>
                      <c:pt idx="4">
                        <c:v>-351</c:v>
                      </c:pt>
                      <c:pt idx="5">
                        <c:v>-305.5</c:v>
                      </c:pt>
                      <c:pt idx="6">
                        <c:v>-305</c:v>
                      </c:pt>
                      <c:pt idx="7">
                        <c:v>-239</c:v>
                      </c:pt>
                      <c:pt idx="8">
                        <c:v>-238.5</c:v>
                      </c:pt>
                      <c:pt idx="9">
                        <c:v>-238.5</c:v>
                      </c:pt>
                      <c:pt idx="10">
                        <c:v>-152</c:v>
                      </c:pt>
                      <c:pt idx="11">
                        <c:v>-151.5</c:v>
                      </c:pt>
                      <c:pt idx="12">
                        <c:v>-102.5</c:v>
                      </c:pt>
                      <c:pt idx="13">
                        <c:v>-102</c:v>
                      </c:pt>
                      <c:pt idx="14">
                        <c:v>-69</c:v>
                      </c:pt>
                      <c:pt idx="15">
                        <c:v>0</c:v>
                      </c:pt>
                      <c:pt idx="16">
                        <c:v>1020.5</c:v>
                      </c:pt>
                      <c:pt idx="17">
                        <c:v>1020.5</c:v>
                      </c:pt>
                      <c:pt idx="18">
                        <c:v>2470</c:v>
                      </c:pt>
                      <c:pt idx="19">
                        <c:v>2470.5</c:v>
                      </c:pt>
                      <c:pt idx="20">
                        <c:v>4607</c:v>
                      </c:pt>
                      <c:pt idx="21">
                        <c:v>4607.5</c:v>
                      </c:pt>
                      <c:pt idx="22">
                        <c:v>6222.5</c:v>
                      </c:pt>
                      <c:pt idx="23">
                        <c:v>7084.5</c:v>
                      </c:pt>
                      <c:pt idx="24">
                        <c:v>9976</c:v>
                      </c:pt>
                      <c:pt idx="25">
                        <c:v>9976.5</c:v>
                      </c:pt>
                      <c:pt idx="26">
                        <c:v>10096</c:v>
                      </c:pt>
                      <c:pt idx="27">
                        <c:v>10096.5</c:v>
                      </c:pt>
                      <c:pt idx="28">
                        <c:v>10560</c:v>
                      </c:pt>
                      <c:pt idx="29">
                        <c:v>10564</c:v>
                      </c:pt>
                      <c:pt idx="30">
                        <c:v>10601</c:v>
                      </c:pt>
                      <c:pt idx="31">
                        <c:v>10601.5</c:v>
                      </c:pt>
                      <c:pt idx="32">
                        <c:v>11688</c:v>
                      </c:pt>
                      <c:pt idx="33">
                        <c:v>11769.5</c:v>
                      </c:pt>
                      <c:pt idx="34">
                        <c:v>11840</c:v>
                      </c:pt>
                      <c:pt idx="35">
                        <c:v>11914.5</c:v>
                      </c:pt>
                      <c:pt idx="36">
                        <c:v>11964</c:v>
                      </c:pt>
                      <c:pt idx="37">
                        <c:v>11964.5</c:v>
                      </c:pt>
                      <c:pt idx="38">
                        <c:v>12034.5</c:v>
                      </c:pt>
                      <c:pt idx="39">
                        <c:v>13407</c:v>
                      </c:pt>
                      <c:pt idx="40">
                        <c:v>15046</c:v>
                      </c:pt>
                      <c:pt idx="41">
                        <c:v>19192</c:v>
                      </c:pt>
                      <c:pt idx="42">
                        <c:v>19205</c:v>
                      </c:pt>
                      <c:pt idx="43">
                        <c:v>19235</c:v>
                      </c:pt>
                      <c:pt idx="44">
                        <c:v>20489.5</c:v>
                      </c:pt>
                      <c:pt idx="45">
                        <c:v>20981.5</c:v>
                      </c:pt>
                      <c:pt idx="46">
                        <c:v>22167</c:v>
                      </c:pt>
                      <c:pt idx="47">
                        <c:v>22332.5</c:v>
                      </c:pt>
                      <c:pt idx="48">
                        <c:v>22332.5</c:v>
                      </c:pt>
                      <c:pt idx="49">
                        <c:v>22415</c:v>
                      </c:pt>
                      <c:pt idx="50">
                        <c:v>22415</c:v>
                      </c:pt>
                      <c:pt idx="51">
                        <c:v>24047</c:v>
                      </c:pt>
                      <c:pt idx="52">
                        <c:v>24047.5</c:v>
                      </c:pt>
                      <c:pt idx="53">
                        <c:v>25434.5</c:v>
                      </c:pt>
                      <c:pt idx="54">
                        <c:v>25476.5</c:v>
                      </c:pt>
                      <c:pt idx="55">
                        <c:v>26587</c:v>
                      </c:pt>
                      <c:pt idx="56">
                        <c:v>28132</c:v>
                      </c:pt>
                      <c:pt idx="57">
                        <c:v>28595</c:v>
                      </c:pt>
                      <c:pt idx="58">
                        <c:v>29801</c:v>
                      </c:pt>
                      <c:pt idx="59">
                        <c:v>30069.5</c:v>
                      </c:pt>
                      <c:pt idx="60">
                        <c:v>31238.5</c:v>
                      </c:pt>
                      <c:pt idx="61">
                        <c:v>31345.5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36265.260900000001</c:v>
                      </c:pt>
                      <c:pt idx="1">
                        <c:v>36270.2022</c:v>
                      </c:pt>
                      <c:pt idx="2">
                        <c:v>37392.908900000002</c:v>
                      </c:pt>
                      <c:pt idx="3">
                        <c:v>37393.025199999996</c:v>
                      </c:pt>
                      <c:pt idx="4">
                        <c:v>37396.887799999997</c:v>
                      </c:pt>
                      <c:pt idx="5">
                        <c:v>37407.876100000001</c:v>
                      </c:pt>
                      <c:pt idx="6">
                        <c:v>37407.991800000003</c:v>
                      </c:pt>
                      <c:pt idx="7">
                        <c:v>37423.926399999997</c:v>
                      </c:pt>
                      <c:pt idx="8">
                        <c:v>37424.047700000003</c:v>
                      </c:pt>
                      <c:pt idx="9">
                        <c:v>37424.072399999997</c:v>
                      </c:pt>
                      <c:pt idx="10">
                        <c:v>37444.928899999999</c:v>
                      </c:pt>
                      <c:pt idx="11">
                        <c:v>37445.051500000001</c:v>
                      </c:pt>
                      <c:pt idx="12">
                        <c:v>37456.879000000001</c:v>
                      </c:pt>
                      <c:pt idx="13">
                        <c:v>37457.003100000002</c:v>
                      </c:pt>
                      <c:pt idx="14">
                        <c:v>37464.964999999997</c:v>
                      </c:pt>
                      <c:pt idx="15">
                        <c:v>37481.626499999998</c:v>
                      </c:pt>
                      <c:pt idx="16">
                        <c:v>37727.991900000001</c:v>
                      </c:pt>
                      <c:pt idx="17">
                        <c:v>37727.991900000001</c:v>
                      </c:pt>
                      <c:pt idx="18">
                        <c:v>38077.921000000002</c:v>
                      </c:pt>
                      <c:pt idx="19">
                        <c:v>38078.046300000002</c:v>
                      </c:pt>
                      <c:pt idx="20">
                        <c:v>38593.8298</c:v>
                      </c:pt>
                      <c:pt idx="21">
                        <c:v>38593.950499999999</c:v>
                      </c:pt>
                      <c:pt idx="22">
                        <c:v>38983.834600000002</c:v>
                      </c:pt>
                      <c:pt idx="23">
                        <c:v>39191.946000000004</c:v>
                      </c:pt>
                      <c:pt idx="24">
                        <c:v>39889.999900000003</c:v>
                      </c:pt>
                      <c:pt idx="25">
                        <c:v>39890.115899999997</c:v>
                      </c:pt>
                      <c:pt idx="26">
                        <c:v>39918.97</c:v>
                      </c:pt>
                      <c:pt idx="27">
                        <c:v>39919.085400000004</c:v>
                      </c:pt>
                      <c:pt idx="28">
                        <c:v>40030.985000000001</c:v>
                      </c:pt>
                      <c:pt idx="29">
                        <c:v>40031.952499999999</c:v>
                      </c:pt>
                      <c:pt idx="30">
                        <c:v>40040.8874</c:v>
                      </c:pt>
                      <c:pt idx="31">
                        <c:v>40041.001199999999</c:v>
                      </c:pt>
                      <c:pt idx="32">
                        <c:v>40303.303699999997</c:v>
                      </c:pt>
                      <c:pt idx="33">
                        <c:v>40322.979700000004</c:v>
                      </c:pt>
                      <c:pt idx="34">
                        <c:v>40340.000399999997</c:v>
                      </c:pt>
                      <c:pt idx="35">
                        <c:v>40357.984799999998</c:v>
                      </c:pt>
                      <c:pt idx="36">
                        <c:v>40369.936999999998</c:v>
                      </c:pt>
                      <c:pt idx="37">
                        <c:v>40370.054199999999</c:v>
                      </c:pt>
                      <c:pt idx="38">
                        <c:v>40386.9548</c:v>
                      </c:pt>
                      <c:pt idx="39">
                        <c:v>40718.302000000003</c:v>
                      </c:pt>
                      <c:pt idx="40">
                        <c:v>41113.982600000003</c:v>
                      </c:pt>
                      <c:pt idx="41">
                        <c:v>42114.896999999997</c:v>
                      </c:pt>
                      <c:pt idx="42">
                        <c:v>42118.035600000003</c:v>
                      </c:pt>
                      <c:pt idx="43">
                        <c:v>42125.276700000002</c:v>
                      </c:pt>
                      <c:pt idx="44">
                        <c:v>42428.132700000002</c:v>
                      </c:pt>
                      <c:pt idx="45">
                        <c:v>42546.910900000003</c:v>
                      </c:pt>
                      <c:pt idx="46">
                        <c:v>42833.112800000003</c:v>
                      </c:pt>
                      <c:pt idx="47">
                        <c:v>42873.065699999999</c:v>
                      </c:pt>
                      <c:pt idx="48">
                        <c:v>42873.069900000002</c:v>
                      </c:pt>
                      <c:pt idx="49">
                        <c:v>42892.983800000002</c:v>
                      </c:pt>
                      <c:pt idx="50">
                        <c:v>42892.984799999998</c:v>
                      </c:pt>
                      <c:pt idx="51">
                        <c:v>43286.976499999997</c:v>
                      </c:pt>
                      <c:pt idx="52">
                        <c:v>43287.095099999999</c:v>
                      </c:pt>
                      <c:pt idx="53">
                        <c:v>43621.940699999999</c:v>
                      </c:pt>
                      <c:pt idx="54">
                        <c:v>43632.0818</c:v>
                      </c:pt>
                      <c:pt idx="55">
                        <c:v>43900.175799999997</c:v>
                      </c:pt>
                      <c:pt idx="56">
                        <c:v>44273.167099999999</c:v>
                      </c:pt>
                      <c:pt idx="57">
                        <c:v>44384.945</c:v>
                      </c:pt>
                      <c:pt idx="58">
                        <c:v>44676.094799999999</c:v>
                      </c:pt>
                      <c:pt idx="59">
                        <c:v>44740.913699999997</c:v>
                      </c:pt>
                      <c:pt idx="60">
                        <c:v>45023.1319</c:v>
                      </c:pt>
                      <c:pt idx="61">
                        <c:v>45048.963799999998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FD0-4CDF-88C4-AF90676699C9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-5038.5</c:v>
                      </c:pt>
                      <c:pt idx="1">
                        <c:v>-5018</c:v>
                      </c:pt>
                      <c:pt idx="2">
                        <c:v>-367.5</c:v>
                      </c:pt>
                      <c:pt idx="3">
                        <c:v>-367</c:v>
                      </c:pt>
                      <c:pt idx="4">
                        <c:v>-351</c:v>
                      </c:pt>
                      <c:pt idx="5">
                        <c:v>-305.5</c:v>
                      </c:pt>
                      <c:pt idx="6">
                        <c:v>-305</c:v>
                      </c:pt>
                      <c:pt idx="7">
                        <c:v>-239</c:v>
                      </c:pt>
                      <c:pt idx="8">
                        <c:v>-238.5</c:v>
                      </c:pt>
                      <c:pt idx="9">
                        <c:v>-238.5</c:v>
                      </c:pt>
                      <c:pt idx="10">
                        <c:v>-152</c:v>
                      </c:pt>
                      <c:pt idx="11">
                        <c:v>-151.5</c:v>
                      </c:pt>
                      <c:pt idx="12">
                        <c:v>-102.5</c:v>
                      </c:pt>
                      <c:pt idx="13">
                        <c:v>-102</c:v>
                      </c:pt>
                      <c:pt idx="14">
                        <c:v>-69</c:v>
                      </c:pt>
                      <c:pt idx="15">
                        <c:v>0</c:v>
                      </c:pt>
                      <c:pt idx="16">
                        <c:v>1020.5</c:v>
                      </c:pt>
                      <c:pt idx="17">
                        <c:v>1020.5</c:v>
                      </c:pt>
                      <c:pt idx="18">
                        <c:v>2470</c:v>
                      </c:pt>
                      <c:pt idx="19">
                        <c:v>2470.5</c:v>
                      </c:pt>
                      <c:pt idx="20">
                        <c:v>4607</c:v>
                      </c:pt>
                      <c:pt idx="21">
                        <c:v>4607.5</c:v>
                      </c:pt>
                      <c:pt idx="22">
                        <c:v>6222.5</c:v>
                      </c:pt>
                      <c:pt idx="23">
                        <c:v>7084.5</c:v>
                      </c:pt>
                      <c:pt idx="24">
                        <c:v>9976</c:v>
                      </c:pt>
                      <c:pt idx="25">
                        <c:v>9976.5</c:v>
                      </c:pt>
                      <c:pt idx="26">
                        <c:v>10096</c:v>
                      </c:pt>
                      <c:pt idx="27">
                        <c:v>10096.5</c:v>
                      </c:pt>
                      <c:pt idx="28">
                        <c:v>10560</c:v>
                      </c:pt>
                      <c:pt idx="29">
                        <c:v>10564</c:v>
                      </c:pt>
                      <c:pt idx="30">
                        <c:v>10601</c:v>
                      </c:pt>
                      <c:pt idx="31">
                        <c:v>10601.5</c:v>
                      </c:pt>
                      <c:pt idx="32">
                        <c:v>11688</c:v>
                      </c:pt>
                      <c:pt idx="33">
                        <c:v>11769.5</c:v>
                      </c:pt>
                      <c:pt idx="34">
                        <c:v>11840</c:v>
                      </c:pt>
                      <c:pt idx="35">
                        <c:v>11914.5</c:v>
                      </c:pt>
                      <c:pt idx="36">
                        <c:v>11964</c:v>
                      </c:pt>
                      <c:pt idx="37">
                        <c:v>11964.5</c:v>
                      </c:pt>
                      <c:pt idx="38">
                        <c:v>12034.5</c:v>
                      </c:pt>
                      <c:pt idx="39">
                        <c:v>13407</c:v>
                      </c:pt>
                      <c:pt idx="40">
                        <c:v>15046</c:v>
                      </c:pt>
                      <c:pt idx="41">
                        <c:v>19192</c:v>
                      </c:pt>
                      <c:pt idx="42">
                        <c:v>19205</c:v>
                      </c:pt>
                      <c:pt idx="43">
                        <c:v>19235</c:v>
                      </c:pt>
                      <c:pt idx="44">
                        <c:v>20489.5</c:v>
                      </c:pt>
                      <c:pt idx="45">
                        <c:v>20981.5</c:v>
                      </c:pt>
                      <c:pt idx="46">
                        <c:v>22167</c:v>
                      </c:pt>
                      <c:pt idx="47">
                        <c:v>22332.5</c:v>
                      </c:pt>
                      <c:pt idx="48">
                        <c:v>22332.5</c:v>
                      </c:pt>
                      <c:pt idx="49">
                        <c:v>22415</c:v>
                      </c:pt>
                      <c:pt idx="50">
                        <c:v>22415</c:v>
                      </c:pt>
                      <c:pt idx="51">
                        <c:v>24047</c:v>
                      </c:pt>
                      <c:pt idx="52">
                        <c:v>24047.5</c:v>
                      </c:pt>
                      <c:pt idx="53">
                        <c:v>25434.5</c:v>
                      </c:pt>
                      <c:pt idx="54">
                        <c:v>25476.5</c:v>
                      </c:pt>
                      <c:pt idx="55">
                        <c:v>26587</c:v>
                      </c:pt>
                      <c:pt idx="56">
                        <c:v>28132</c:v>
                      </c:pt>
                      <c:pt idx="57">
                        <c:v>28595</c:v>
                      </c:pt>
                      <c:pt idx="58">
                        <c:v>29801</c:v>
                      </c:pt>
                      <c:pt idx="59">
                        <c:v>30069.5</c:v>
                      </c:pt>
                      <c:pt idx="60">
                        <c:v>31238.5</c:v>
                      </c:pt>
                      <c:pt idx="61">
                        <c:v>31345.5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CFD0-4CDF-88C4-AF90676699C9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-5038.5</c:v>
                      </c:pt>
                      <c:pt idx="1">
                        <c:v>-5018</c:v>
                      </c:pt>
                      <c:pt idx="2">
                        <c:v>-367.5</c:v>
                      </c:pt>
                      <c:pt idx="3">
                        <c:v>-367</c:v>
                      </c:pt>
                      <c:pt idx="4">
                        <c:v>-351</c:v>
                      </c:pt>
                      <c:pt idx="5">
                        <c:v>-305.5</c:v>
                      </c:pt>
                      <c:pt idx="6">
                        <c:v>-305</c:v>
                      </c:pt>
                      <c:pt idx="7">
                        <c:v>-239</c:v>
                      </c:pt>
                      <c:pt idx="8">
                        <c:v>-238.5</c:v>
                      </c:pt>
                      <c:pt idx="9">
                        <c:v>-238.5</c:v>
                      </c:pt>
                      <c:pt idx="10">
                        <c:v>-152</c:v>
                      </c:pt>
                      <c:pt idx="11">
                        <c:v>-151.5</c:v>
                      </c:pt>
                      <c:pt idx="12">
                        <c:v>-102.5</c:v>
                      </c:pt>
                      <c:pt idx="13">
                        <c:v>-102</c:v>
                      </c:pt>
                      <c:pt idx="14">
                        <c:v>-69</c:v>
                      </c:pt>
                      <c:pt idx="15">
                        <c:v>0</c:v>
                      </c:pt>
                      <c:pt idx="16">
                        <c:v>1020.5</c:v>
                      </c:pt>
                      <c:pt idx="17">
                        <c:v>1020.5</c:v>
                      </c:pt>
                      <c:pt idx="18">
                        <c:v>2470</c:v>
                      </c:pt>
                      <c:pt idx="19">
                        <c:v>2470.5</c:v>
                      </c:pt>
                      <c:pt idx="20">
                        <c:v>4607</c:v>
                      </c:pt>
                      <c:pt idx="21">
                        <c:v>4607.5</c:v>
                      </c:pt>
                      <c:pt idx="22">
                        <c:v>6222.5</c:v>
                      </c:pt>
                      <c:pt idx="23">
                        <c:v>7084.5</c:v>
                      </c:pt>
                      <c:pt idx="24">
                        <c:v>9976</c:v>
                      </c:pt>
                      <c:pt idx="25">
                        <c:v>9976.5</c:v>
                      </c:pt>
                      <c:pt idx="26">
                        <c:v>10096</c:v>
                      </c:pt>
                      <c:pt idx="27">
                        <c:v>10096.5</c:v>
                      </c:pt>
                      <c:pt idx="28">
                        <c:v>10560</c:v>
                      </c:pt>
                      <c:pt idx="29">
                        <c:v>10564</c:v>
                      </c:pt>
                      <c:pt idx="30">
                        <c:v>10601</c:v>
                      </c:pt>
                      <c:pt idx="31">
                        <c:v>10601.5</c:v>
                      </c:pt>
                      <c:pt idx="32">
                        <c:v>11688</c:v>
                      </c:pt>
                      <c:pt idx="33">
                        <c:v>11769.5</c:v>
                      </c:pt>
                      <c:pt idx="34">
                        <c:v>11840</c:v>
                      </c:pt>
                      <c:pt idx="35">
                        <c:v>11914.5</c:v>
                      </c:pt>
                      <c:pt idx="36">
                        <c:v>11964</c:v>
                      </c:pt>
                      <c:pt idx="37">
                        <c:v>11964.5</c:v>
                      </c:pt>
                      <c:pt idx="38">
                        <c:v>12034.5</c:v>
                      </c:pt>
                      <c:pt idx="39">
                        <c:v>13407</c:v>
                      </c:pt>
                      <c:pt idx="40">
                        <c:v>15046</c:v>
                      </c:pt>
                      <c:pt idx="41">
                        <c:v>19192</c:v>
                      </c:pt>
                      <c:pt idx="42">
                        <c:v>19205</c:v>
                      </c:pt>
                      <c:pt idx="43">
                        <c:v>19235</c:v>
                      </c:pt>
                      <c:pt idx="44">
                        <c:v>20489.5</c:v>
                      </c:pt>
                      <c:pt idx="45">
                        <c:v>20981.5</c:v>
                      </c:pt>
                      <c:pt idx="46">
                        <c:v>22167</c:v>
                      </c:pt>
                      <c:pt idx="47">
                        <c:v>22332.5</c:v>
                      </c:pt>
                      <c:pt idx="48">
                        <c:v>22332.5</c:v>
                      </c:pt>
                      <c:pt idx="49">
                        <c:v>22415</c:v>
                      </c:pt>
                      <c:pt idx="50">
                        <c:v>22415</c:v>
                      </c:pt>
                      <c:pt idx="51">
                        <c:v>24047</c:v>
                      </c:pt>
                      <c:pt idx="52">
                        <c:v>24047.5</c:v>
                      </c:pt>
                      <c:pt idx="53">
                        <c:v>25434.5</c:v>
                      </c:pt>
                      <c:pt idx="54">
                        <c:v>25476.5</c:v>
                      </c:pt>
                      <c:pt idx="55">
                        <c:v>26587</c:v>
                      </c:pt>
                      <c:pt idx="56">
                        <c:v>28132</c:v>
                      </c:pt>
                      <c:pt idx="57">
                        <c:v>28595</c:v>
                      </c:pt>
                      <c:pt idx="58">
                        <c:v>29801</c:v>
                      </c:pt>
                      <c:pt idx="59">
                        <c:v>30069.5</c:v>
                      </c:pt>
                      <c:pt idx="60">
                        <c:v>31238.5</c:v>
                      </c:pt>
                      <c:pt idx="61">
                        <c:v>31345.5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CFD0-4CDF-88C4-AF90676699C9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-5038.5</c:v>
                      </c:pt>
                      <c:pt idx="1">
                        <c:v>-5018</c:v>
                      </c:pt>
                      <c:pt idx="2">
                        <c:v>-367.5</c:v>
                      </c:pt>
                      <c:pt idx="3">
                        <c:v>-367</c:v>
                      </c:pt>
                      <c:pt idx="4">
                        <c:v>-351</c:v>
                      </c:pt>
                      <c:pt idx="5">
                        <c:v>-305.5</c:v>
                      </c:pt>
                      <c:pt idx="6">
                        <c:v>-305</c:v>
                      </c:pt>
                      <c:pt idx="7">
                        <c:v>-239</c:v>
                      </c:pt>
                      <c:pt idx="8">
                        <c:v>-238.5</c:v>
                      </c:pt>
                      <c:pt idx="9">
                        <c:v>-238.5</c:v>
                      </c:pt>
                      <c:pt idx="10">
                        <c:v>-152</c:v>
                      </c:pt>
                      <c:pt idx="11">
                        <c:v>-151.5</c:v>
                      </c:pt>
                      <c:pt idx="12">
                        <c:v>-102.5</c:v>
                      </c:pt>
                      <c:pt idx="13">
                        <c:v>-102</c:v>
                      </c:pt>
                      <c:pt idx="14">
                        <c:v>-69</c:v>
                      </c:pt>
                      <c:pt idx="15">
                        <c:v>0</c:v>
                      </c:pt>
                      <c:pt idx="16">
                        <c:v>1020.5</c:v>
                      </c:pt>
                      <c:pt idx="17">
                        <c:v>1020.5</c:v>
                      </c:pt>
                      <c:pt idx="18">
                        <c:v>2470</c:v>
                      </c:pt>
                      <c:pt idx="19">
                        <c:v>2470.5</c:v>
                      </c:pt>
                      <c:pt idx="20">
                        <c:v>4607</c:v>
                      </c:pt>
                      <c:pt idx="21">
                        <c:v>4607.5</c:v>
                      </c:pt>
                      <c:pt idx="22">
                        <c:v>6222.5</c:v>
                      </c:pt>
                      <c:pt idx="23">
                        <c:v>7084.5</c:v>
                      </c:pt>
                      <c:pt idx="24">
                        <c:v>9976</c:v>
                      </c:pt>
                      <c:pt idx="25">
                        <c:v>9976.5</c:v>
                      </c:pt>
                      <c:pt idx="26">
                        <c:v>10096</c:v>
                      </c:pt>
                      <c:pt idx="27">
                        <c:v>10096.5</c:v>
                      </c:pt>
                      <c:pt idx="28">
                        <c:v>10560</c:v>
                      </c:pt>
                      <c:pt idx="29">
                        <c:v>10564</c:v>
                      </c:pt>
                      <c:pt idx="30">
                        <c:v>10601</c:v>
                      </c:pt>
                      <c:pt idx="31">
                        <c:v>10601.5</c:v>
                      </c:pt>
                      <c:pt idx="32">
                        <c:v>11688</c:v>
                      </c:pt>
                      <c:pt idx="33">
                        <c:v>11769.5</c:v>
                      </c:pt>
                      <c:pt idx="34">
                        <c:v>11840</c:v>
                      </c:pt>
                      <c:pt idx="35">
                        <c:v>11914.5</c:v>
                      </c:pt>
                      <c:pt idx="36">
                        <c:v>11964</c:v>
                      </c:pt>
                      <c:pt idx="37">
                        <c:v>11964.5</c:v>
                      </c:pt>
                      <c:pt idx="38">
                        <c:v>12034.5</c:v>
                      </c:pt>
                      <c:pt idx="39">
                        <c:v>13407</c:v>
                      </c:pt>
                      <c:pt idx="40">
                        <c:v>15046</c:v>
                      </c:pt>
                      <c:pt idx="41">
                        <c:v>19192</c:v>
                      </c:pt>
                      <c:pt idx="42">
                        <c:v>19205</c:v>
                      </c:pt>
                      <c:pt idx="43">
                        <c:v>19235</c:v>
                      </c:pt>
                      <c:pt idx="44">
                        <c:v>20489.5</c:v>
                      </c:pt>
                      <c:pt idx="45">
                        <c:v>20981.5</c:v>
                      </c:pt>
                      <c:pt idx="46">
                        <c:v>22167</c:v>
                      </c:pt>
                      <c:pt idx="47">
                        <c:v>22332.5</c:v>
                      </c:pt>
                      <c:pt idx="48">
                        <c:v>22332.5</c:v>
                      </c:pt>
                      <c:pt idx="49">
                        <c:v>22415</c:v>
                      </c:pt>
                      <c:pt idx="50">
                        <c:v>22415</c:v>
                      </c:pt>
                      <c:pt idx="51">
                        <c:v>24047</c:v>
                      </c:pt>
                      <c:pt idx="52">
                        <c:v>24047.5</c:v>
                      </c:pt>
                      <c:pt idx="53">
                        <c:v>25434.5</c:v>
                      </c:pt>
                      <c:pt idx="54">
                        <c:v>25476.5</c:v>
                      </c:pt>
                      <c:pt idx="55">
                        <c:v>26587</c:v>
                      </c:pt>
                      <c:pt idx="56">
                        <c:v>28132</c:v>
                      </c:pt>
                      <c:pt idx="57">
                        <c:v>28595</c:v>
                      </c:pt>
                      <c:pt idx="58">
                        <c:v>29801</c:v>
                      </c:pt>
                      <c:pt idx="59">
                        <c:v>30069.5</c:v>
                      </c:pt>
                      <c:pt idx="60">
                        <c:v>31238.5</c:v>
                      </c:pt>
                      <c:pt idx="61">
                        <c:v>31345.5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CFD0-4CDF-88C4-AF90676699C9}"/>
                  </c:ext>
                </c:extLst>
              </c15:ser>
            </c15:filteredScatterSeries>
          </c:ext>
        </c:extLst>
      </c:scatterChart>
      <c:valAx>
        <c:axId val="72245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5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74586466165413534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49BA7E-DC7F-05F9-EE91-A66BF772D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4" TargetMode="External"/><Relationship Id="rId13" Type="http://schemas.openxmlformats.org/officeDocument/2006/relationships/hyperlink" Target="http://www.bav-astro.de/sfs/BAVM_link.php?BAVMnr=214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214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781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www.konkoly.hu/cgi-bin/IBVS?5920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konkoly.hu/cgi-bin/IBVS?5920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3" ySplit="22" topLeftCell="N6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52500.126499999998</v>
      </c>
      <c r="G1" s="3">
        <v>0.24141589999999999</v>
      </c>
      <c r="H1" s="3" t="s">
        <v>37</v>
      </c>
    </row>
    <row r="2" spans="1:8" ht="12.95" customHeight="1" x14ac:dyDescent="0.2">
      <c r="A2" t="s">
        <v>23</v>
      </c>
      <c r="B2" t="str">
        <f>H1</f>
        <v xml:space="preserve">EW   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35</v>
      </c>
      <c r="C4" s="8">
        <f>F1</f>
        <v>52500.126499999998</v>
      </c>
      <c r="D4" s="9">
        <f>G1</f>
        <v>0.24141589999999999</v>
      </c>
    </row>
    <row r="5" spans="1:8" ht="12.95" customHeight="1" thickTop="1" x14ac:dyDescent="0.2">
      <c r="A5" s="11" t="s">
        <v>28</v>
      </c>
      <c r="B5" s="12"/>
      <c r="C5" s="13">
        <v>-9.5</v>
      </c>
      <c r="D5" s="12" t="s">
        <v>29</v>
      </c>
    </row>
    <row r="6" spans="1:8" ht="12.95" customHeight="1" x14ac:dyDescent="0.2">
      <c r="A6" s="5" t="s">
        <v>1</v>
      </c>
      <c r="E6" s="66" t="s">
        <v>176</v>
      </c>
    </row>
    <row r="7" spans="1:8" ht="12.95" customHeight="1" x14ac:dyDescent="0.2">
      <c r="A7" t="s">
        <v>2</v>
      </c>
      <c r="C7">
        <v>52500.126499999998</v>
      </c>
      <c r="D7" s="65" t="s">
        <v>34</v>
      </c>
      <c r="E7" s="67">
        <v>52442.572399999997</v>
      </c>
    </row>
    <row r="8" spans="1:8" ht="12.95" customHeight="1" x14ac:dyDescent="0.2">
      <c r="A8" t="s">
        <v>3</v>
      </c>
      <c r="C8">
        <v>0.24141589999999999</v>
      </c>
      <c r="D8" s="65" t="s">
        <v>34</v>
      </c>
      <c r="E8" s="68">
        <v>0.415381</v>
      </c>
    </row>
    <row r="9" spans="1:8" ht="12.95" customHeight="1" x14ac:dyDescent="0.2">
      <c r="A9" s="25" t="s">
        <v>32</v>
      </c>
      <c r="B9" s="26">
        <v>24</v>
      </c>
      <c r="C9" s="23" t="str">
        <f>"F"&amp;B9</f>
        <v>F24</v>
      </c>
      <c r="D9" s="24" t="str">
        <f>"G"&amp;B9</f>
        <v>G24</v>
      </c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15</v>
      </c>
      <c r="B11" s="12"/>
      <c r="C11" s="22">
        <f ca="1">INTERCEPT(INDIRECT($D$9):G992,INDIRECT($C$9):F992)</f>
        <v>-2.6271909916122972E-3</v>
      </c>
      <c r="D11" s="3"/>
      <c r="E11" s="12"/>
    </row>
    <row r="12" spans="1:8" ht="12.95" customHeight="1" x14ac:dyDescent="0.2">
      <c r="A12" s="12" t="s">
        <v>16</v>
      </c>
      <c r="B12" s="12"/>
      <c r="C12" s="22">
        <f ca="1">SLOPE(INDIRECT($D$9):G992,INDIRECT($C$9):F992)</f>
        <v>1.0486705312773003E-6</v>
      </c>
      <c r="D12" s="3"/>
      <c r="E12" s="59" t="s">
        <v>171</v>
      </c>
      <c r="F12" s="64" t="s">
        <v>174</v>
      </c>
    </row>
    <row r="13" spans="1:8" ht="12.95" customHeight="1" x14ac:dyDescent="0.2">
      <c r="A13" s="12" t="s">
        <v>18</v>
      </c>
      <c r="B13" s="12"/>
      <c r="C13" s="3" t="s">
        <v>13</v>
      </c>
      <c r="E13" s="57" t="s">
        <v>45</v>
      </c>
      <c r="F13" s="60">
        <v>1</v>
      </c>
    </row>
    <row r="14" spans="1:8" ht="12.95" customHeight="1" x14ac:dyDescent="0.2">
      <c r="A14" s="12"/>
      <c r="B14" s="12"/>
      <c r="C14" s="12"/>
      <c r="E14" s="57" t="s">
        <v>30</v>
      </c>
      <c r="F14" s="61">
        <f ca="1">NOW()+15018.5+$C$5/24</f>
        <v>60546.839457986105</v>
      </c>
    </row>
    <row r="15" spans="1:8" ht="12.95" customHeight="1" x14ac:dyDescent="0.2">
      <c r="A15" s="14" t="s">
        <v>17</v>
      </c>
      <c r="B15" s="12"/>
      <c r="C15" s="15">
        <f ca="1">(C7+C11)+(C8+C12)*INT(MAX(F21:F3533))</f>
        <v>60067.338128886811</v>
      </c>
      <c r="E15" s="57" t="s">
        <v>46</v>
      </c>
      <c r="F15" s="61">
        <f ca="1">ROUND(2*($F$14-$C$7)/$C$8,0)/2+$F$13</f>
        <v>33332.5</v>
      </c>
    </row>
    <row r="16" spans="1:8" ht="12.95" customHeight="1" x14ac:dyDescent="0.2">
      <c r="A16" s="17" t="s">
        <v>4</v>
      </c>
      <c r="B16" s="12"/>
      <c r="C16" s="18">
        <f ca="1">+C8+C12</f>
        <v>0.24141694867053126</v>
      </c>
      <c r="E16" s="57" t="s">
        <v>31</v>
      </c>
      <c r="F16" s="61">
        <f ca="1">ROUND(2*($F$14-$C$15)/$C$16,0)/2+$F$13</f>
        <v>1987</v>
      </c>
    </row>
    <row r="17" spans="1:21" ht="12.95" customHeight="1" thickBot="1" x14ac:dyDescent="0.25">
      <c r="A17" s="16" t="s">
        <v>27</v>
      </c>
      <c r="B17" s="12"/>
      <c r="C17" s="12">
        <f>COUNT(C21:C2191)</f>
        <v>62</v>
      </c>
      <c r="E17" s="57" t="s">
        <v>172</v>
      </c>
      <c r="F17" s="62">
        <f ca="1">+$C$15+$C$16*$F$16-15018.5-$C$5/24</f>
        <v>45528.929439228494</v>
      </c>
    </row>
    <row r="18" spans="1:21" ht="12.95" customHeight="1" thickTop="1" thickBot="1" x14ac:dyDescent="0.25">
      <c r="A18" s="17" t="s">
        <v>5</v>
      </c>
      <c r="B18" s="12"/>
      <c r="C18" s="20">
        <f ca="1">+C15</f>
        <v>60067.338128886811</v>
      </c>
      <c r="D18" s="21">
        <f ca="1">+C16</f>
        <v>0.24141694867053126</v>
      </c>
      <c r="E18" s="58" t="s">
        <v>173</v>
      </c>
      <c r="F18" s="63">
        <f ca="1">+($C$15+$C$16*$F$16)-($C$16/2)-15018.5-$C$5/24</f>
        <v>45528.808730754157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69" t="s">
        <v>177</v>
      </c>
    </row>
    <row r="21" spans="1:21" ht="12.95" customHeight="1" x14ac:dyDescent="0.2">
      <c r="A21" s="29" t="s">
        <v>47</v>
      </c>
      <c r="B21" s="31" t="s">
        <v>39</v>
      </c>
      <c r="C21" s="29">
        <v>51283.760900000001</v>
      </c>
      <c r="D21" s="29">
        <v>2E-3</v>
      </c>
      <c r="E21" s="32">
        <f>+(C21-C$7)/C$8</f>
        <v>-5038.4651549462869</v>
      </c>
      <c r="F21">
        <f>ROUND(2*E21,0)/2</f>
        <v>-5038.5</v>
      </c>
      <c r="G21">
        <f>+C21-(C$7+F21*C$8)</f>
        <v>8.4121500040055253E-3</v>
      </c>
      <c r="K21">
        <f>+G21</f>
        <v>8.4121500040055253E-3</v>
      </c>
      <c r="O21">
        <f ca="1">+C$11+C$12*$F21</f>
        <v>-7.9109174634529739E-3</v>
      </c>
      <c r="Q21" s="2">
        <f>+C21-15018.5</f>
        <v>36265.260900000001</v>
      </c>
    </row>
    <row r="22" spans="1:21" ht="12.95" customHeight="1" x14ac:dyDescent="0.2">
      <c r="A22" s="29" t="s">
        <v>47</v>
      </c>
      <c r="B22" s="31" t="s">
        <v>33</v>
      </c>
      <c r="C22" s="29">
        <v>51288.7022</v>
      </c>
      <c r="D22" s="29">
        <v>1.2999999999999999E-3</v>
      </c>
      <c r="E22" s="32">
        <f>+(C22-C$7)/C$8</f>
        <v>-5017.9971576022908</v>
      </c>
      <c r="F22">
        <f>ROUND(2*E22,0)/2</f>
        <v>-5018</v>
      </c>
      <c r="G22">
        <f>+C22-(C$7+F22*C$8)</f>
        <v>6.8620000092778355E-4</v>
      </c>
      <c r="K22">
        <f>+G22</f>
        <v>6.8620000092778355E-4</v>
      </c>
      <c r="O22">
        <f ca="1">+C$11+C$12*$F22</f>
        <v>-7.8894197175617894E-3</v>
      </c>
      <c r="Q22" s="2">
        <f>+C22-15018.5</f>
        <v>36270.2022</v>
      </c>
    </row>
    <row r="23" spans="1:21" ht="12.95" customHeight="1" x14ac:dyDescent="0.2">
      <c r="A23" s="29" t="s">
        <v>47</v>
      </c>
      <c r="B23" s="31" t="s">
        <v>39</v>
      </c>
      <c r="C23" s="29">
        <v>52411.408900000002</v>
      </c>
      <c r="D23" s="29">
        <v>3.3E-3</v>
      </c>
      <c r="E23" s="32">
        <f>+(C23-C$7)/C$8</f>
        <v>-367.4886368296219</v>
      </c>
      <c r="F23">
        <f>ROUND(2*E23,0)/2</f>
        <v>-367.5</v>
      </c>
      <c r="G23">
        <f>+C23-(C$7+F23*C$8)</f>
        <v>2.7432500064605847E-3</v>
      </c>
      <c r="K23">
        <f>+G23</f>
        <v>2.7432500064605847E-3</v>
      </c>
      <c r="O23">
        <f ca="1">+C$11+C$12*$F23</f>
        <v>-3.0125774118567052E-3</v>
      </c>
      <c r="Q23" s="2">
        <f>+C23-15018.5</f>
        <v>37392.908900000002</v>
      </c>
    </row>
    <row r="24" spans="1:21" ht="12.95" customHeight="1" x14ac:dyDescent="0.2">
      <c r="A24" s="29" t="s">
        <v>47</v>
      </c>
      <c r="B24" s="31" t="s">
        <v>33</v>
      </c>
      <c r="C24" s="29">
        <v>52411.525199999996</v>
      </c>
      <c r="D24" s="29">
        <v>8.0000000000000004E-4</v>
      </c>
      <c r="E24" s="32">
        <f>+(C24-C$7)/C$8</f>
        <v>-367.00689556902461</v>
      </c>
      <c r="F24">
        <f>ROUND(2*E24,0)/2</f>
        <v>-367</v>
      </c>
      <c r="G24">
        <f>+C24-(C$7+F24*C$8)</f>
        <v>-1.6647000011289492E-3</v>
      </c>
      <c r="K24">
        <f>+G24</f>
        <v>-1.6647000011289492E-3</v>
      </c>
      <c r="O24">
        <f ca="1">+C$11+C$12*$F24</f>
        <v>-3.0120530765910666E-3</v>
      </c>
      <c r="Q24" s="2">
        <f>+C24-15018.5</f>
        <v>37393.025199999996</v>
      </c>
    </row>
    <row r="25" spans="1:21" ht="12.95" customHeight="1" x14ac:dyDescent="0.2">
      <c r="A25" s="29" t="s">
        <v>47</v>
      </c>
      <c r="B25" s="31" t="s">
        <v>33</v>
      </c>
      <c r="C25" s="29">
        <v>52415.387799999997</v>
      </c>
      <c r="D25" s="29">
        <v>1.1000000000000001E-3</v>
      </c>
      <c r="E25" s="32">
        <f>+(C25-C$7)/C$8</f>
        <v>-351.00712090629366</v>
      </c>
      <c r="F25">
        <f>ROUND(2*E25,0)/2</f>
        <v>-351</v>
      </c>
      <c r="G25">
        <f>+C25-(C$7+F25*C$8)</f>
        <v>-1.7191000006278045E-3</v>
      </c>
      <c r="K25">
        <f>+G25</f>
        <v>-1.7191000006278045E-3</v>
      </c>
      <c r="O25">
        <f ca="1">+C$11+C$12*$F25</f>
        <v>-2.9952743480906297E-3</v>
      </c>
      <c r="Q25" s="2">
        <f>+C25-15018.5</f>
        <v>37396.887799999997</v>
      </c>
    </row>
    <row r="26" spans="1:21" ht="12.95" customHeight="1" x14ac:dyDescent="0.2">
      <c r="A26" s="29" t="s">
        <v>47</v>
      </c>
      <c r="B26" s="31" t="s">
        <v>39</v>
      </c>
      <c r="C26" s="29">
        <v>52426.376100000001</v>
      </c>
      <c r="D26" s="29">
        <v>2E-3</v>
      </c>
      <c r="E26" s="32">
        <f>+(C26-C$7)/C$8</f>
        <v>-305.49106334751428</v>
      </c>
      <c r="F26">
        <f>ROUND(2*E26,0)/2</f>
        <v>-305.5</v>
      </c>
      <c r="G26">
        <f>+C26-(C$7+F26*C$8)</f>
        <v>2.157450006052386E-3</v>
      </c>
      <c r="K26">
        <f>+G26</f>
        <v>2.157450006052386E-3</v>
      </c>
      <c r="O26">
        <f ca="1">+C$11+C$12*$F26</f>
        <v>-2.9475598389175125E-3</v>
      </c>
      <c r="Q26" s="2">
        <f>+C26-15018.5</f>
        <v>37407.876100000001</v>
      </c>
    </row>
    <row r="27" spans="1:21" ht="12.95" customHeight="1" x14ac:dyDescent="0.2">
      <c r="A27" s="29" t="s">
        <v>47</v>
      </c>
      <c r="B27" s="31" t="s">
        <v>33</v>
      </c>
      <c r="C27" s="29">
        <v>52426.491800000003</v>
      </c>
      <c r="D27" s="29">
        <v>8.0000000000000004E-4</v>
      </c>
      <c r="E27" s="32">
        <f>+(C27-C$7)/C$8</f>
        <v>-305.01180742442841</v>
      </c>
      <c r="F27">
        <f>ROUND(2*E27,0)/2</f>
        <v>-305</v>
      </c>
      <c r="G27">
        <f>+C27-(C$7+F27*C$8)</f>
        <v>-2.8504999936558306E-3</v>
      </c>
      <c r="K27">
        <f>+G27</f>
        <v>-2.8504999936558306E-3</v>
      </c>
      <c r="O27">
        <f ca="1">+C$11+C$12*$F27</f>
        <v>-2.9470355036518739E-3</v>
      </c>
      <c r="Q27" s="2">
        <f>+C27-15018.5</f>
        <v>37407.991800000003</v>
      </c>
    </row>
    <row r="28" spans="1:21" ht="12.95" customHeight="1" x14ac:dyDescent="0.2">
      <c r="A28" s="29" t="s">
        <v>47</v>
      </c>
      <c r="B28" s="31" t="s">
        <v>33</v>
      </c>
      <c r="C28" s="29">
        <v>52442.426399999997</v>
      </c>
      <c r="D28" s="29">
        <v>5.9999999999999995E-4</v>
      </c>
      <c r="E28" s="32">
        <f>+(C28-C$7)/C$8</f>
        <v>-239.00704137549283</v>
      </c>
      <c r="F28">
        <f>ROUND(2*E28,0)/2</f>
        <v>-239</v>
      </c>
      <c r="G28">
        <f>+C28-(C$7+F28*C$8)</f>
        <v>-1.6998999999486841E-3</v>
      </c>
      <c r="K28">
        <f>+G28</f>
        <v>-1.6998999999486841E-3</v>
      </c>
      <c r="O28">
        <f ca="1">+C$11+C$12*$F28</f>
        <v>-2.8778232485875718E-3</v>
      </c>
      <c r="Q28" s="2">
        <f>+C28-15018.5</f>
        <v>37423.926399999997</v>
      </c>
    </row>
    <row r="29" spans="1:21" ht="12.95" customHeight="1" x14ac:dyDescent="0.2">
      <c r="A29" s="29" t="s">
        <v>47</v>
      </c>
      <c r="B29" s="31" t="s">
        <v>39</v>
      </c>
      <c r="C29" s="29">
        <v>52442.547700000003</v>
      </c>
      <c r="D29" s="29">
        <v>2.0999999999999999E-3</v>
      </c>
      <c r="E29" s="32">
        <f>+(C29-C$7)/C$8</f>
        <v>-238.50458896864575</v>
      </c>
      <c r="F29">
        <f>ROUND(2*E29,0)/2</f>
        <v>-238.5</v>
      </c>
      <c r="G29">
        <f>+C29-(C$7+F29*C$8)</f>
        <v>-1.1078499956056476E-3</v>
      </c>
      <c r="K29">
        <f>+G29</f>
        <v>-1.1078499956056476E-3</v>
      </c>
      <c r="O29">
        <f ca="1">+C$11+C$12*$F29</f>
        <v>-2.8772989133219332E-3</v>
      </c>
      <c r="Q29" s="2">
        <f>+C29-15018.5</f>
        <v>37424.047700000003</v>
      </c>
    </row>
    <row r="30" spans="1:21" ht="12.95" customHeight="1" x14ac:dyDescent="0.2">
      <c r="A30" s="32" t="s">
        <v>175</v>
      </c>
      <c r="B30" s="32"/>
      <c r="C30" s="28">
        <v>52442.572399999997</v>
      </c>
      <c r="D30" s="28"/>
      <c r="E30" s="32">
        <f>+(C30-C$7)/C$8</f>
        <v>-238.40227590643866</v>
      </c>
      <c r="F30">
        <f>ROUND(2*E30,0)/2</f>
        <v>-238.5</v>
      </c>
      <c r="O30">
        <f ca="1">+C$11+C$12*$F30</f>
        <v>-2.8772989133219332E-3</v>
      </c>
      <c r="Q30" s="2">
        <f>+C30-15018.5</f>
        <v>37424.072399999997</v>
      </c>
      <c r="U30">
        <f>+C30-(C$7+F30*C$8)</f>
        <v>2.3592149998876266E-2</v>
      </c>
    </row>
    <row r="31" spans="1:21" ht="12.95" customHeight="1" x14ac:dyDescent="0.2">
      <c r="A31" s="29" t="s">
        <v>47</v>
      </c>
      <c r="B31" s="31" t="s">
        <v>33</v>
      </c>
      <c r="C31" s="29">
        <v>52463.428899999999</v>
      </c>
      <c r="D31" s="29">
        <v>1.1000000000000001E-3</v>
      </c>
      <c r="E31" s="32">
        <f>+(C31-C$7)/C$8</f>
        <v>-152.00987176072294</v>
      </c>
      <c r="F31">
        <f>ROUND(2*E31,0)/2</f>
        <v>-152</v>
      </c>
      <c r="G31">
        <f>+C31-(C$7+F31*C$8)</f>
        <v>-2.3832000006223097E-3</v>
      </c>
      <c r="K31">
        <f>+G31</f>
        <v>-2.3832000006223097E-3</v>
      </c>
      <c r="O31">
        <f ca="1">+C$11+C$12*$F31</f>
        <v>-2.7865889123664467E-3</v>
      </c>
      <c r="Q31" s="2">
        <f>+C31-15018.5</f>
        <v>37444.928899999999</v>
      </c>
    </row>
    <row r="32" spans="1:21" x14ac:dyDescent="0.2">
      <c r="A32" s="29" t="s">
        <v>47</v>
      </c>
      <c r="B32" s="31" t="s">
        <v>39</v>
      </c>
      <c r="C32" s="29">
        <v>52463.551500000001</v>
      </c>
      <c r="D32" s="29">
        <v>1E-3</v>
      </c>
      <c r="E32" s="32">
        <f>+(C32-C$7)/C$8</f>
        <v>-151.50203445587923</v>
      </c>
      <c r="F32">
        <f>ROUND(2*E32,0)/2</f>
        <v>-151.5</v>
      </c>
      <c r="G32">
        <f>+C32-(C$7+F32*C$8)</f>
        <v>-4.9115000001620501E-4</v>
      </c>
      <c r="K32">
        <f>+G32</f>
        <v>-4.9115000001620501E-4</v>
      </c>
      <c r="O32">
        <f ca="1">+C$11+C$12*$F32</f>
        <v>-2.7860645771008081E-3</v>
      </c>
      <c r="Q32" s="2">
        <f>+C32-15018.5</f>
        <v>37445.051500000001</v>
      </c>
    </row>
    <row r="33" spans="1:17" x14ac:dyDescent="0.2">
      <c r="A33" s="29" t="s">
        <v>47</v>
      </c>
      <c r="B33" s="31" t="s">
        <v>39</v>
      </c>
      <c r="C33" s="29">
        <v>52475.379000000001</v>
      </c>
      <c r="D33" s="29">
        <v>4.0000000000000002E-4</v>
      </c>
      <c r="E33" s="32">
        <f>+(C33-C$7)/C$8</f>
        <v>-102.50981811884665</v>
      </c>
      <c r="F33">
        <f>ROUND(2*E33,0)/2</f>
        <v>-102.5</v>
      </c>
      <c r="G33">
        <f>+C33-(C$7+F33*C$8)</f>
        <v>-2.3702499966020696E-3</v>
      </c>
      <c r="K33">
        <f>+G33</f>
        <v>-2.3702499966020696E-3</v>
      </c>
      <c r="O33">
        <f ca="1">+C$11+C$12*$F33</f>
        <v>-2.7346797210682206E-3</v>
      </c>
      <c r="Q33" s="2">
        <f>+C33-15018.5</f>
        <v>37456.879000000001</v>
      </c>
    </row>
    <row r="34" spans="1:17" x14ac:dyDescent="0.2">
      <c r="A34" s="29" t="s">
        <v>47</v>
      </c>
      <c r="B34" s="31" t="s">
        <v>33</v>
      </c>
      <c r="C34" s="29">
        <v>52475.503100000002</v>
      </c>
      <c r="D34" s="29">
        <v>1E-3</v>
      </c>
      <c r="E34" s="32">
        <f>+(C34-C$7)/C$8</f>
        <v>-101.99576747014909</v>
      </c>
      <c r="F34">
        <f>ROUND(2*E34,0)/2</f>
        <v>-102</v>
      </c>
      <c r="G34">
        <f>+C34-(C$7+F34*C$8)</f>
        <v>1.021800002490636E-3</v>
      </c>
      <c r="K34">
        <f>+G34</f>
        <v>1.021800002490636E-3</v>
      </c>
      <c r="O34">
        <f ca="1">+C$11+C$12*$F34</f>
        <v>-2.734155385802582E-3</v>
      </c>
      <c r="Q34" s="2">
        <f>+C34-15018.5</f>
        <v>37457.003100000002</v>
      </c>
    </row>
    <row r="35" spans="1:17" x14ac:dyDescent="0.2">
      <c r="A35" s="29" t="s">
        <v>47</v>
      </c>
      <c r="B35" s="31" t="s">
        <v>33</v>
      </c>
      <c r="C35" s="29">
        <v>52483.464999999997</v>
      </c>
      <c r="D35" s="29">
        <v>2E-3</v>
      </c>
      <c r="E35" s="32">
        <f>+(C35-C$7)/C$8</f>
        <v>-69.015752483585302</v>
      </c>
      <c r="F35">
        <f>ROUND(2*E35,0)/2</f>
        <v>-69</v>
      </c>
      <c r="G35">
        <f>+C35-(C$7+F35*C$8)</f>
        <v>-3.8028999988455325E-3</v>
      </c>
      <c r="K35">
        <f>+G35</f>
        <v>-3.8028999988455325E-3</v>
      </c>
      <c r="O35">
        <f ca="1">+C$11+C$12*$F35</f>
        <v>-2.699549258270431E-3</v>
      </c>
      <c r="Q35" s="2">
        <f>+C35-15018.5</f>
        <v>37464.964999999997</v>
      </c>
    </row>
    <row r="36" spans="1:17" x14ac:dyDescent="0.2">
      <c r="A36" s="28" t="s">
        <v>34</v>
      </c>
      <c r="B36" s="27" t="s">
        <v>33</v>
      </c>
      <c r="C36" s="28">
        <v>52500.126499999998</v>
      </c>
      <c r="D36" s="30"/>
      <c r="E36">
        <f>+(C36-C$7)/C$8</f>
        <v>0</v>
      </c>
      <c r="F36">
        <f>ROUND(2*E36,0)/2</f>
        <v>0</v>
      </c>
      <c r="G36">
        <f>+C36-(C$7+F36*C$8)</f>
        <v>0</v>
      </c>
      <c r="K36">
        <f>+G36</f>
        <v>0</v>
      </c>
      <c r="O36">
        <f ca="1">+C$11+C$12*$F36</f>
        <v>-2.6271909916122972E-3</v>
      </c>
      <c r="Q36" s="2">
        <f>+C36-15018.5</f>
        <v>37481.626499999998</v>
      </c>
    </row>
    <row r="37" spans="1:17" x14ac:dyDescent="0.2">
      <c r="A37" s="29" t="s">
        <v>40</v>
      </c>
      <c r="B37" s="31" t="s">
        <v>39</v>
      </c>
      <c r="C37" s="29">
        <v>52746.491900000001</v>
      </c>
      <c r="D37" s="29">
        <v>1E-3</v>
      </c>
      <c r="E37" s="32">
        <f>+(C37-C$7)/C$8</f>
        <v>1020.5019636237813</v>
      </c>
      <c r="F37">
        <f>ROUND(2*E37,0)/2</f>
        <v>1020.5</v>
      </c>
      <c r="G37">
        <f>+C37-(C$7+F37*C$8)</f>
        <v>4.7405000077560544E-4</v>
      </c>
      <c r="K37">
        <f>+G37</f>
        <v>4.7405000077560544E-4</v>
      </c>
      <c r="O37">
        <f ca="1">+C$11+C$12*$F37</f>
        <v>-1.5570227144438122E-3</v>
      </c>
      <c r="Q37" s="2">
        <f>+C37-15018.5</f>
        <v>37727.991900000001</v>
      </c>
    </row>
    <row r="38" spans="1:17" x14ac:dyDescent="0.2">
      <c r="A38" s="29" t="s">
        <v>40</v>
      </c>
      <c r="B38" s="31" t="s">
        <v>39</v>
      </c>
      <c r="C38" s="29">
        <v>52746.491900000001</v>
      </c>
      <c r="D38" s="29">
        <v>1E-3</v>
      </c>
      <c r="E38" s="32">
        <f>+(C38-C$7)/C$8</f>
        <v>1020.5019636237813</v>
      </c>
      <c r="F38">
        <f>ROUND(2*E38,0)/2</f>
        <v>1020.5</v>
      </c>
      <c r="G38">
        <f>+C38-(C$7+F38*C$8)</f>
        <v>4.7405000077560544E-4</v>
      </c>
      <c r="K38">
        <f>+G38</f>
        <v>4.7405000077560544E-4</v>
      </c>
      <c r="O38">
        <f ca="1">+C$11+C$12*$F38</f>
        <v>-1.5570227144438122E-3</v>
      </c>
      <c r="Q38" s="2">
        <f>+C38-15018.5</f>
        <v>37727.991900000001</v>
      </c>
    </row>
    <row r="39" spans="1:17" x14ac:dyDescent="0.2">
      <c r="A39" s="29" t="s">
        <v>41</v>
      </c>
      <c r="B39" s="31" t="s">
        <v>33</v>
      </c>
      <c r="C39" s="29">
        <v>53096.421000000002</v>
      </c>
      <c r="D39" s="29">
        <v>3.0000000000000001E-3</v>
      </c>
      <c r="E39" s="32">
        <f>+(C39-C$7)/C$8</f>
        <v>2469.9885135983322</v>
      </c>
      <c r="F39">
        <f>ROUND(2*E39,0)/2</f>
        <v>2470</v>
      </c>
      <c r="G39">
        <f>+C39-(C$7+F39*C$8)</f>
        <v>-2.7729999928851612E-3</v>
      </c>
      <c r="K39">
        <f>+G39</f>
        <v>-2.7729999928851612E-3</v>
      </c>
      <c r="O39">
        <f ca="1">+C$11+C$12*$F39</f>
        <v>-3.6974779357365484E-5</v>
      </c>
      <c r="Q39" s="2">
        <f>+C39-15018.5</f>
        <v>38077.921000000002</v>
      </c>
    </row>
    <row r="40" spans="1:17" x14ac:dyDescent="0.2">
      <c r="A40" s="29" t="s">
        <v>41</v>
      </c>
      <c r="B40" s="31" t="s">
        <v>39</v>
      </c>
      <c r="C40" s="29">
        <v>53096.546300000002</v>
      </c>
      <c r="D40" s="29">
        <v>5.9999999999999995E-4</v>
      </c>
      <c r="E40" s="32">
        <f>+(C40-C$7)/C$8</f>
        <v>2470.5075349221129</v>
      </c>
      <c r="F40">
        <f>ROUND(2*E40,0)/2</f>
        <v>2470.5</v>
      </c>
      <c r="G40">
        <f>+C40-(C$7+F40*C$8)</f>
        <v>1.819050004996825E-3</v>
      </c>
      <c r="K40">
        <f>+G40</f>
        <v>1.819050004996825E-3</v>
      </c>
      <c r="O40">
        <f ca="1">+C$11+C$12*$F40</f>
        <v>-3.6450444091726871E-5</v>
      </c>
      <c r="Q40" s="2">
        <f>+C40-15018.5</f>
        <v>38078.046300000002</v>
      </c>
    </row>
    <row r="41" spans="1:17" x14ac:dyDescent="0.2">
      <c r="A41" s="29" t="s">
        <v>42</v>
      </c>
      <c r="B41" s="31" t="s">
        <v>33</v>
      </c>
      <c r="C41" s="29">
        <v>53612.3298</v>
      </c>
      <c r="D41" s="29">
        <v>2.0999999999999999E-3</v>
      </c>
      <c r="E41" s="32">
        <f>+(C41-C$7)/C$8</f>
        <v>4607.0010301724169</v>
      </c>
      <c r="F41">
        <f>ROUND(2*E41,0)/2</f>
        <v>4607</v>
      </c>
      <c r="G41">
        <f>+C41-(C$7+F41*C$8)</f>
        <v>2.4870000197552145E-4</v>
      </c>
      <c r="J41">
        <f>+G41</f>
        <v>2.4870000197552145E-4</v>
      </c>
      <c r="O41">
        <f ca="1">+C$11+C$12*$F41</f>
        <v>2.2040341459822251E-3</v>
      </c>
      <c r="Q41" s="2">
        <f>+C41-15018.5</f>
        <v>38593.8298</v>
      </c>
    </row>
    <row r="42" spans="1:17" x14ac:dyDescent="0.2">
      <c r="A42" s="29" t="s">
        <v>42</v>
      </c>
      <c r="B42" s="31" t="s">
        <v>39</v>
      </c>
      <c r="C42" s="29">
        <v>53612.450499999999</v>
      </c>
      <c r="D42" s="29">
        <v>1.5E-3</v>
      </c>
      <c r="E42" s="32">
        <f>+(C42-C$7)/C$8</f>
        <v>4607.5009972416919</v>
      </c>
      <c r="F42">
        <f>ROUND(2*E42,0)/2</f>
        <v>4607.5</v>
      </c>
      <c r="G42">
        <f>+C42-(C$7+F42*C$8)</f>
        <v>2.4074999964796007E-4</v>
      </c>
      <c r="J42">
        <f>+G42</f>
        <v>2.4074999964796007E-4</v>
      </c>
      <c r="O42">
        <f ca="1">+C$11+C$12*$F42</f>
        <v>2.2045584812478642E-3</v>
      </c>
      <c r="Q42" s="2">
        <f>+C42-15018.5</f>
        <v>38593.950499999999</v>
      </c>
    </row>
    <row r="43" spans="1:17" x14ac:dyDescent="0.2">
      <c r="A43" s="29" t="s">
        <v>38</v>
      </c>
      <c r="B43" s="27" t="s">
        <v>39</v>
      </c>
      <c r="C43" s="28">
        <v>54002.334600000002</v>
      </c>
      <c r="D43" s="28">
        <v>1E-3</v>
      </c>
      <c r="E43" s="32">
        <f>+(C43-C$7)/C$8</f>
        <v>6222.4903165036085</v>
      </c>
      <c r="F43">
        <f>ROUND(2*E43,0)/2</f>
        <v>6222.5</v>
      </c>
      <c r="G43">
        <f>+C43-(C$7+F43*C$8)</f>
        <v>-2.3377499965135939E-3</v>
      </c>
      <c r="K43">
        <f>+G43</f>
        <v>-2.3377499965135939E-3</v>
      </c>
      <c r="O43">
        <f ca="1">+C$11+C$12*$F43</f>
        <v>3.8981613892607042E-3</v>
      </c>
      <c r="Q43" s="2">
        <f>+C43-15018.5</f>
        <v>38983.834600000002</v>
      </c>
    </row>
    <row r="44" spans="1:17" x14ac:dyDescent="0.2">
      <c r="A44" s="29" t="s">
        <v>38</v>
      </c>
      <c r="B44" s="27" t="s">
        <v>39</v>
      </c>
      <c r="C44" s="28">
        <v>54210.446000000004</v>
      </c>
      <c r="D44" s="28">
        <v>3.0000000000000001E-3</v>
      </c>
      <c r="E44" s="32">
        <f>+(C44-C$7)/C$8</f>
        <v>7084.5354427774027</v>
      </c>
      <c r="F44">
        <f>ROUND(2*E44,0)/2</f>
        <v>7084.5</v>
      </c>
      <c r="G44">
        <f>+C44-(C$7+F44*C$8)</f>
        <v>8.5564500041073188E-3</v>
      </c>
      <c r="K44">
        <f>+G44</f>
        <v>8.5564500041073188E-3</v>
      </c>
      <c r="O44">
        <f ca="1">+C$11+C$12*$F44</f>
        <v>4.8021153872217373E-3</v>
      </c>
      <c r="Q44" s="2">
        <f>+C44-15018.5</f>
        <v>39191.946000000004</v>
      </c>
    </row>
    <row r="45" spans="1:17" x14ac:dyDescent="0.2">
      <c r="A45" s="29" t="s">
        <v>48</v>
      </c>
      <c r="B45" s="31" t="s">
        <v>33</v>
      </c>
      <c r="C45" s="29">
        <v>54908.499900000003</v>
      </c>
      <c r="D45" s="29">
        <v>8.9999999999999998E-4</v>
      </c>
      <c r="E45" s="32">
        <f>+(C45-C$7)/C$8</f>
        <v>9976.0347185086157</v>
      </c>
      <c r="F45">
        <f>ROUND(2*E45,0)/2</f>
        <v>9976</v>
      </c>
      <c r="G45">
        <f>+C45-(C$7+F45*C$8)</f>
        <v>8.3816000042133965E-3</v>
      </c>
      <c r="J45">
        <f>+G45</f>
        <v>8.3816000042133965E-3</v>
      </c>
      <c r="O45">
        <f ca="1">+C$11+C$12*$F45</f>
        <v>7.8343462284100503E-3</v>
      </c>
      <c r="Q45" s="2">
        <f>+C45-15018.5</f>
        <v>39889.999900000003</v>
      </c>
    </row>
    <row r="46" spans="1:17" x14ac:dyDescent="0.2">
      <c r="A46" s="29" t="s">
        <v>48</v>
      </c>
      <c r="B46" s="31" t="s">
        <v>39</v>
      </c>
      <c r="C46" s="29">
        <v>54908.615899999997</v>
      </c>
      <c r="D46" s="29">
        <v>6.4000000000000003E-3</v>
      </c>
      <c r="E46" s="32">
        <f>+(C46-C$7)/C$8</f>
        <v>9976.5152171004429</v>
      </c>
      <c r="F46">
        <f>ROUND(2*E46,0)/2</f>
        <v>9976.5</v>
      </c>
      <c r="G46">
        <f>+C46-(C$7+F46*C$8)</f>
        <v>3.6736499969265424E-3</v>
      </c>
      <c r="J46">
        <f>+G46</f>
        <v>3.6736499969265424E-3</v>
      </c>
      <c r="O46">
        <f ca="1">+C$11+C$12*$F46</f>
        <v>7.8348705636756902E-3</v>
      </c>
      <c r="Q46" s="2">
        <f>+C46-15018.5</f>
        <v>39890.115899999997</v>
      </c>
    </row>
    <row r="47" spans="1:17" x14ac:dyDescent="0.2">
      <c r="A47" s="29" t="s">
        <v>48</v>
      </c>
      <c r="B47" s="31" t="s">
        <v>33</v>
      </c>
      <c r="C47" s="29">
        <v>54937.47</v>
      </c>
      <c r="D47" s="29">
        <v>8.0000000000000004E-4</v>
      </c>
      <c r="E47" s="32">
        <f>+(C47-C$7)/C$8</f>
        <v>10096.035513816625</v>
      </c>
      <c r="F47">
        <f>ROUND(2*E47,0)/2</f>
        <v>10096</v>
      </c>
      <c r="G47">
        <f>+C47-(C$7+F47*C$8)</f>
        <v>8.5736000037286431E-3</v>
      </c>
      <c r="J47">
        <f>+G47</f>
        <v>8.5736000037286431E-3</v>
      </c>
      <c r="O47">
        <f ca="1">+C$11+C$12*$F47</f>
        <v>7.9601866921633277E-3</v>
      </c>
      <c r="Q47" s="2">
        <f>+C47-15018.5</f>
        <v>39918.97</v>
      </c>
    </row>
    <row r="48" spans="1:17" x14ac:dyDescent="0.2">
      <c r="A48" s="29" t="s">
        <v>48</v>
      </c>
      <c r="B48" s="31" t="s">
        <v>39</v>
      </c>
      <c r="C48" s="29">
        <v>54937.585400000004</v>
      </c>
      <c r="D48" s="29">
        <v>1E-3</v>
      </c>
      <c r="E48" s="32">
        <f>+(C48-C$7)/C$8</f>
        <v>10096.51352707094</v>
      </c>
      <c r="F48">
        <f>ROUND(2*E48,0)/2</f>
        <v>10096.5</v>
      </c>
      <c r="G48">
        <f>+C48-(C$7+F48*C$8)</f>
        <v>3.2656500043231063E-3</v>
      </c>
      <c r="J48">
        <f>+G48</f>
        <v>3.2656500043231063E-3</v>
      </c>
      <c r="O48">
        <f ca="1">+C$11+C$12*$F48</f>
        <v>7.9607110274289659E-3</v>
      </c>
      <c r="Q48" s="2">
        <f>+C48-15018.5</f>
        <v>39919.085400000004</v>
      </c>
    </row>
    <row r="49" spans="1:17" x14ac:dyDescent="0.2">
      <c r="A49" s="29" t="s">
        <v>49</v>
      </c>
      <c r="B49" s="31" t="s">
        <v>33</v>
      </c>
      <c r="C49" s="29">
        <v>55049.485000000001</v>
      </c>
      <c r="D49" s="29">
        <v>6.9999999999999999E-4</v>
      </c>
      <c r="E49" s="32">
        <f>+(C49-C$7)/C$8</f>
        <v>10560.027322144077</v>
      </c>
      <c r="F49">
        <f>ROUND(2*E49,0)/2</f>
        <v>10560</v>
      </c>
      <c r="G49">
        <f>+C49-(C$7+F49*C$8)</f>
        <v>6.5959999992628582E-3</v>
      </c>
      <c r="J49">
        <f>+G49</f>
        <v>6.5959999992628582E-3</v>
      </c>
      <c r="O49">
        <f ca="1">+C$11+C$12*$F49</f>
        <v>8.4467698186759949E-3</v>
      </c>
      <c r="Q49" s="2">
        <f>+C49-15018.5</f>
        <v>40030.985000000001</v>
      </c>
    </row>
    <row r="50" spans="1:17" x14ac:dyDescent="0.2">
      <c r="A50" s="29" t="s">
        <v>49</v>
      </c>
      <c r="B50" s="31" t="s">
        <v>33</v>
      </c>
      <c r="C50" s="29">
        <v>55050.452499999999</v>
      </c>
      <c r="D50" s="29">
        <v>5.9999999999999995E-4</v>
      </c>
      <c r="E50" s="32">
        <f>+(C50-C$7)/C$8</f>
        <v>10564.034928933848</v>
      </c>
      <c r="F50">
        <f>ROUND(2*E50,0)/2</f>
        <v>10564</v>
      </c>
      <c r="G50">
        <f>+C50-(C$7+F50*C$8)</f>
        <v>8.4323999981279485E-3</v>
      </c>
      <c r="J50">
        <f>+G50</f>
        <v>8.4323999981279485E-3</v>
      </c>
      <c r="O50">
        <f ca="1">+C$11+C$12*$F50</f>
        <v>8.4509645008011038E-3</v>
      </c>
      <c r="Q50" s="2">
        <f>+C50-15018.5</f>
        <v>40031.952499999999</v>
      </c>
    </row>
    <row r="51" spans="1:17" x14ac:dyDescent="0.2">
      <c r="A51" s="29" t="s">
        <v>43</v>
      </c>
      <c r="B51" s="31" t="s">
        <v>33</v>
      </c>
      <c r="C51" s="29">
        <v>55059.3874</v>
      </c>
      <c r="D51" s="29">
        <v>1.1000000000000001E-3</v>
      </c>
      <c r="E51" s="32">
        <f>+(C51-C$7)/C$8</f>
        <v>10601.045332971031</v>
      </c>
      <c r="F51">
        <f>ROUND(2*E51,0)/2</f>
        <v>10601</v>
      </c>
      <c r="G51">
        <f>+C51-(C$7+F51*C$8)</f>
        <v>1.0944100002234336E-2</v>
      </c>
      <c r="K51">
        <f>+G51</f>
        <v>1.0944100002234336E-2</v>
      </c>
      <c r="O51">
        <f ca="1">+C$11+C$12*$F51</f>
        <v>8.4897653104583637E-3</v>
      </c>
      <c r="Q51" s="2">
        <f>+C51-15018.5</f>
        <v>40040.8874</v>
      </c>
    </row>
    <row r="52" spans="1:17" x14ac:dyDescent="0.2">
      <c r="A52" s="29" t="s">
        <v>43</v>
      </c>
      <c r="B52" s="31" t="s">
        <v>39</v>
      </c>
      <c r="C52" s="29">
        <v>55059.501199999999</v>
      </c>
      <c r="D52" s="29">
        <v>8.0000000000000004E-4</v>
      </c>
      <c r="E52" s="32">
        <f>+(C52-C$7)/C$8</f>
        <v>10601.51671865855</v>
      </c>
      <c r="F52">
        <f>ROUND(2*E52,0)/2</f>
        <v>10601.5</v>
      </c>
      <c r="G52">
        <f>+C52-(C$7+F52*C$8)</f>
        <v>4.0361499995924532E-3</v>
      </c>
      <c r="K52">
        <f>+G52</f>
        <v>4.0361499995924532E-3</v>
      </c>
      <c r="O52">
        <f ca="1">+C$11+C$12*$F52</f>
        <v>8.4902896457240019E-3</v>
      </c>
      <c r="Q52" s="2">
        <f>+C52-15018.5</f>
        <v>40041.001199999999</v>
      </c>
    </row>
    <row r="53" spans="1:17" x14ac:dyDescent="0.2">
      <c r="A53" s="29" t="s">
        <v>44</v>
      </c>
      <c r="B53" s="31" t="s">
        <v>33</v>
      </c>
      <c r="C53" s="29">
        <v>55321.803699999997</v>
      </c>
      <c r="D53" s="29">
        <v>5.0000000000000001E-4</v>
      </c>
      <c r="E53" s="32">
        <f>+(C53-C$7)/C$8</f>
        <v>11688.033803904376</v>
      </c>
      <c r="F53">
        <f>ROUND(2*E53,0)/2</f>
        <v>11688</v>
      </c>
      <c r="G53">
        <f>+C53-(C$7+F53*C$8)</f>
        <v>8.1607999964035116E-3</v>
      </c>
      <c r="K53">
        <f>+G53</f>
        <v>8.1607999964035116E-3</v>
      </c>
      <c r="O53">
        <f ca="1">+C$11+C$12*$F53</f>
        <v>9.6296701779567881E-3</v>
      </c>
      <c r="Q53" s="2">
        <f>+C53-15018.5</f>
        <v>40303.303699999997</v>
      </c>
    </row>
    <row r="54" spans="1:17" x14ac:dyDescent="0.2">
      <c r="A54" s="29" t="s">
        <v>49</v>
      </c>
      <c r="B54" s="31" t="s">
        <v>39</v>
      </c>
      <c r="C54" s="29">
        <v>55341.479700000004</v>
      </c>
      <c r="D54" s="29">
        <v>1.8E-3</v>
      </c>
      <c r="E54" s="32">
        <f>+(C54-C$7)/C$8</f>
        <v>11769.536306432199</v>
      </c>
      <c r="F54">
        <f>ROUND(2*E54,0)/2</f>
        <v>11769.5</v>
      </c>
      <c r="G54">
        <f>+C54-(C$7+F54*C$8)</f>
        <v>8.7649500055704266E-3</v>
      </c>
      <c r="J54">
        <f>+G54</f>
        <v>8.7649500055704266E-3</v>
      </c>
      <c r="O54">
        <f ca="1">+C$11+C$12*$F54</f>
        <v>9.7151368262558893E-3</v>
      </c>
      <c r="Q54" s="2">
        <f>+C54-15018.5</f>
        <v>40322.979700000004</v>
      </c>
    </row>
    <row r="55" spans="1:17" x14ac:dyDescent="0.2">
      <c r="A55" s="29" t="s">
        <v>49</v>
      </c>
      <c r="B55" s="31" t="s">
        <v>33</v>
      </c>
      <c r="C55" s="29">
        <v>55358.500399999997</v>
      </c>
      <c r="D55" s="29">
        <v>1.6000000000000001E-3</v>
      </c>
      <c r="E55" s="32">
        <f>+(C55-C$7)/C$8</f>
        <v>11840.039947658786</v>
      </c>
      <c r="F55">
        <f>ROUND(2*E55,0)/2</f>
        <v>11840</v>
      </c>
      <c r="G55">
        <f>+C55-(C$7+F55*C$8)</f>
        <v>9.6439999979338609E-3</v>
      </c>
      <c r="J55">
        <f>+G55</f>
        <v>9.6439999979338609E-3</v>
      </c>
      <c r="O55">
        <f ca="1">+C$11+C$12*$F55</f>
        <v>9.7890680987109385E-3</v>
      </c>
      <c r="Q55" s="2">
        <f>+C55-15018.5</f>
        <v>40340.000399999997</v>
      </c>
    </row>
    <row r="56" spans="1:17" x14ac:dyDescent="0.2">
      <c r="A56" s="29" t="s">
        <v>49</v>
      </c>
      <c r="B56" s="31" t="s">
        <v>39</v>
      </c>
      <c r="C56" s="29">
        <v>55376.484799999998</v>
      </c>
      <c r="D56" s="29">
        <v>2.0999999999999999E-3</v>
      </c>
      <c r="E56" s="32">
        <f>+(C56-C$7)/C$8</f>
        <v>11914.53545520407</v>
      </c>
      <c r="F56">
        <f>ROUND(2*E56,0)/2</f>
        <v>11914.5</v>
      </c>
      <c r="G56">
        <f>+C56-(C$7+F56*C$8)</f>
        <v>8.5594499978469685E-3</v>
      </c>
      <c r="J56">
        <f>+G56</f>
        <v>8.5594499978469685E-3</v>
      </c>
      <c r="O56">
        <f ca="1">+C$11+C$12*$F56</f>
        <v>9.8671940532910982E-3</v>
      </c>
      <c r="Q56" s="2">
        <f>+C56-15018.5</f>
        <v>40357.984799999998</v>
      </c>
    </row>
    <row r="57" spans="1:17" x14ac:dyDescent="0.2">
      <c r="A57" s="51" t="s">
        <v>53</v>
      </c>
      <c r="B57" s="51"/>
      <c r="C57" s="28">
        <v>55388.436999999998</v>
      </c>
      <c r="D57" s="28">
        <v>2.0999999999999999E-3</v>
      </c>
      <c r="E57" s="32">
        <f>+(C57-C$7)/C$8</f>
        <v>11964.04420752734</v>
      </c>
      <c r="F57">
        <f>ROUND(2*E57,0)/2</f>
        <v>11964</v>
      </c>
      <c r="G57">
        <f>+C57-(C$7+F57*C$8)</f>
        <v>1.067239999974845E-2</v>
      </c>
      <c r="J57">
        <f>+G57</f>
        <v>1.067239999974845E-2</v>
      </c>
      <c r="O57">
        <f ca="1">+C$11+C$12*$F57</f>
        <v>9.919103244589323E-3</v>
      </c>
      <c r="Q57" s="2">
        <f>+C57-15018.5</f>
        <v>40369.936999999998</v>
      </c>
    </row>
    <row r="58" spans="1:17" x14ac:dyDescent="0.2">
      <c r="A58" s="51" t="s">
        <v>53</v>
      </c>
      <c r="B58" s="51"/>
      <c r="C58" s="28">
        <v>55388.554199999999</v>
      </c>
      <c r="D58" s="28">
        <v>1E-3</v>
      </c>
      <c r="E58" s="32">
        <f>+(C58-C$7)/C$8</f>
        <v>11964.52967679428</v>
      </c>
      <c r="F58">
        <f>ROUND(2*E58,0)/2</f>
        <v>11964.5</v>
      </c>
      <c r="G58">
        <f>+C58-(C$7+F58*C$8)</f>
        <v>7.164449998526834E-3</v>
      </c>
      <c r="J58">
        <f>+G58</f>
        <v>7.164449998526834E-3</v>
      </c>
      <c r="O58">
        <f ca="1">+C$11+C$12*$F58</f>
        <v>9.919627579854963E-3</v>
      </c>
      <c r="Q58" s="2">
        <f>+C58-15018.5</f>
        <v>40370.054199999999</v>
      </c>
    </row>
    <row r="59" spans="1:17" x14ac:dyDescent="0.2">
      <c r="A59" s="29" t="s">
        <v>51</v>
      </c>
      <c r="B59" s="31" t="s">
        <v>39</v>
      </c>
      <c r="C59" s="29">
        <v>55405.4548</v>
      </c>
      <c r="D59" s="29">
        <v>2.9999999999999997E-4</v>
      </c>
      <c r="E59" s="32">
        <f>+(C59-C$7)/C$8</f>
        <v>12034.535836289164</v>
      </c>
      <c r="F59">
        <f>ROUND(2*E59,0)/2</f>
        <v>12034.5</v>
      </c>
      <c r="G59">
        <f>+C59-(C$7+F59*C$8)</f>
        <v>8.6514499998884276E-3</v>
      </c>
      <c r="J59">
        <f>+G59</f>
        <v>8.6514499998884276E-3</v>
      </c>
      <c r="O59">
        <f ca="1">+C$11+C$12*$F59</f>
        <v>9.9930345170443739E-3</v>
      </c>
      <c r="Q59" s="2">
        <f>+C59-15018.5</f>
        <v>40386.9548</v>
      </c>
    </row>
    <row r="60" spans="1:17" x14ac:dyDescent="0.2">
      <c r="A60" s="29" t="s">
        <v>50</v>
      </c>
      <c r="B60" s="31" t="s">
        <v>33</v>
      </c>
      <c r="C60" s="29">
        <v>55736.802000000003</v>
      </c>
      <c r="D60" s="29">
        <v>4.0000000000000002E-4</v>
      </c>
      <c r="E60" s="32">
        <f>+(C60-C$7)/C$8</f>
        <v>13407.0518967475</v>
      </c>
      <c r="F60">
        <f>ROUND(2*E60,0)/2</f>
        <v>13407</v>
      </c>
      <c r="G60">
        <f>+C60-(C$7+F60*C$8)</f>
        <v>1.2528700004622806E-2</v>
      </c>
      <c r="K60">
        <f>+G60</f>
        <v>1.2528700004622806E-2</v>
      </c>
      <c r="O60">
        <f ca="1">+C$11+C$12*$F60</f>
        <v>1.1432334821222467E-2</v>
      </c>
      <c r="Q60" s="2">
        <f>+C60-15018.5</f>
        <v>40718.302000000003</v>
      </c>
    </row>
    <row r="61" spans="1:17" x14ac:dyDescent="0.2">
      <c r="A61" s="33" t="s">
        <v>52</v>
      </c>
      <c r="B61" s="34" t="s">
        <v>33</v>
      </c>
      <c r="C61" s="35">
        <v>56132.482600000003</v>
      </c>
      <c r="D61" s="35">
        <v>6.9999999999999999E-4</v>
      </c>
      <c r="E61" s="32">
        <f>+(C61-C$7)/C$8</f>
        <v>15046.051647799522</v>
      </c>
      <c r="F61">
        <f>ROUND(2*E61,0)/2</f>
        <v>15046</v>
      </c>
      <c r="G61">
        <f>+C61-(C$7+F61*C$8)</f>
        <v>1.2468600005377084E-2</v>
      </c>
      <c r="J61">
        <f>+G61</f>
        <v>1.2468600005377084E-2</v>
      </c>
      <c r="O61">
        <f ca="1">+C$11+C$12*$F61</f>
        <v>1.3151105821985965E-2</v>
      </c>
      <c r="Q61" s="2">
        <f>+C61-15018.5</f>
        <v>41113.982600000003</v>
      </c>
    </row>
    <row r="62" spans="1:17" x14ac:dyDescent="0.2">
      <c r="A62" s="36" t="s">
        <v>54</v>
      </c>
      <c r="B62" s="37"/>
      <c r="C62" s="36">
        <v>57133.396999999997</v>
      </c>
      <c r="D62" s="36">
        <v>4.0000000000000002E-4</v>
      </c>
      <c r="E62" s="32">
        <f>+(C62-C$7)/C$8</f>
        <v>19192.068542295678</v>
      </c>
      <c r="F62">
        <f>ROUND(2*E62,0)/2</f>
        <v>19192</v>
      </c>
      <c r="G62">
        <f>+C62-(C$7+F62*C$8)</f>
        <v>1.6547200000786688E-2</v>
      </c>
      <c r="J62">
        <f>+G62</f>
        <v>1.6547200000786688E-2</v>
      </c>
      <c r="O62">
        <f ca="1">+C$11+C$12*$F62</f>
        <v>1.7498893844661651E-2</v>
      </c>
      <c r="Q62" s="2">
        <f>+C62-15018.5</f>
        <v>42114.896999999997</v>
      </c>
    </row>
    <row r="63" spans="1:17" x14ac:dyDescent="0.2">
      <c r="A63" s="36" t="s">
        <v>54</v>
      </c>
      <c r="B63" s="37"/>
      <c r="C63" s="36">
        <v>57136.535600000003</v>
      </c>
      <c r="D63" s="36">
        <v>1.9E-3</v>
      </c>
      <c r="E63" s="32">
        <f>+(C63-C$7)/C$8</f>
        <v>19205.069342988612</v>
      </c>
      <c r="F63">
        <f>ROUND(2*E63,0)/2</f>
        <v>19205</v>
      </c>
      <c r="G63">
        <f>+C63-(C$7+F63*C$8)</f>
        <v>1.6740500002924819E-2</v>
      </c>
      <c r="J63">
        <f>+G63</f>
        <v>1.6740500002924819E-2</v>
      </c>
      <c r="O63">
        <f ca="1">+C$11+C$12*$F63</f>
        <v>1.7512526561568254E-2</v>
      </c>
      <c r="Q63" s="2">
        <f>+C63-15018.5</f>
        <v>42118.035600000003</v>
      </c>
    </row>
    <row r="64" spans="1:17" x14ac:dyDescent="0.2">
      <c r="A64" s="36" t="s">
        <v>54</v>
      </c>
      <c r="B64" s="37"/>
      <c r="C64" s="36">
        <v>57143.776700000002</v>
      </c>
      <c r="D64" s="36">
        <v>6.9999999999999999E-4</v>
      </c>
      <c r="E64" s="32">
        <f>+(C64-C$7)/C$8</f>
        <v>19235.063639138945</v>
      </c>
      <c r="F64">
        <f>ROUND(2*E64,0)/2</f>
        <v>19235</v>
      </c>
      <c r="G64">
        <f>+C64-(C$7+F64*C$8)</f>
        <v>1.536350000242237E-2</v>
      </c>
      <c r="J64">
        <f>+G64</f>
        <v>1.536350000242237E-2</v>
      </c>
      <c r="O64">
        <f ca="1">+C$11+C$12*$F64</f>
        <v>1.7543986677506576E-2</v>
      </c>
      <c r="Q64" s="2">
        <f>+C64-15018.5</f>
        <v>42125.276700000002</v>
      </c>
    </row>
    <row r="65" spans="1:17" x14ac:dyDescent="0.2">
      <c r="A65" s="52" t="s">
        <v>0</v>
      </c>
      <c r="B65" s="53" t="s">
        <v>33</v>
      </c>
      <c r="C65" s="54">
        <v>57446.632700000002</v>
      </c>
      <c r="D65" s="54">
        <v>2.9999999999999997E-4</v>
      </c>
      <c r="E65" s="32">
        <f>+(C65-C$7)/C$8</f>
        <v>20489.562617872325</v>
      </c>
      <c r="F65">
        <f>ROUND(2*E65,0)/2</f>
        <v>20489.5</v>
      </c>
      <c r="G65">
        <f>+C65-(C$7+F65*C$8)</f>
        <v>1.5116950002266094E-2</v>
      </c>
      <c r="K65">
        <f>+G65</f>
        <v>1.5116950002266094E-2</v>
      </c>
      <c r="O65">
        <f ca="1">+C$11+C$12*$F65</f>
        <v>1.8859543858993948E-2</v>
      </c>
      <c r="Q65" s="2">
        <f>+C65-15018.5</f>
        <v>42428.132700000002</v>
      </c>
    </row>
    <row r="66" spans="1:17" x14ac:dyDescent="0.2">
      <c r="A66" s="55" t="s">
        <v>170</v>
      </c>
      <c r="B66" s="56" t="s">
        <v>33</v>
      </c>
      <c r="C66" s="55">
        <v>57565.410900000003</v>
      </c>
      <c r="D66" s="55">
        <v>3.5000000000000001E-3</v>
      </c>
      <c r="E66" s="32">
        <f>+(C66-C$7)/C$8</f>
        <v>20981.569150996285</v>
      </c>
      <c r="F66">
        <f>ROUND(2*E66,0)/2</f>
        <v>20981.5</v>
      </c>
      <c r="G66">
        <f>+C66-(C$7+F66*C$8)</f>
        <v>1.6694150006514974E-2</v>
      </c>
      <c r="K66">
        <f>+G66</f>
        <v>1.6694150006514974E-2</v>
      </c>
      <c r="O66">
        <f ca="1">+C$11+C$12*$F66</f>
        <v>1.9375489760382378E-2</v>
      </c>
      <c r="Q66" s="2">
        <f>+C66-15018.5</f>
        <v>42546.910900000003</v>
      </c>
    </row>
    <row r="67" spans="1:17" x14ac:dyDescent="0.2">
      <c r="A67" s="55" t="s">
        <v>170</v>
      </c>
      <c r="B67" s="56" t="s">
        <v>33</v>
      </c>
      <c r="C67" s="55">
        <v>57851.612800000003</v>
      </c>
      <c r="D67" s="55">
        <v>3.5000000000000001E-3</v>
      </c>
      <c r="E67" s="32">
        <f>+(C67-C$7)/C$8</f>
        <v>22167.083029742465</v>
      </c>
      <c r="F67">
        <f>ROUND(2*E67,0)/2</f>
        <v>22167</v>
      </c>
      <c r="G67">
        <f>+C67-(C$7+F67*C$8)</f>
        <v>2.0044700002472382E-2</v>
      </c>
      <c r="K67">
        <f>+G67</f>
        <v>2.0044700002472382E-2</v>
      </c>
      <c r="O67">
        <f ca="1">+C$11+C$12*$F67</f>
        <v>2.0618688675211619E-2</v>
      </c>
      <c r="Q67" s="2">
        <f>+C67-15018.5</f>
        <v>42833.112800000003</v>
      </c>
    </row>
    <row r="68" spans="1:17" x14ac:dyDescent="0.2">
      <c r="A68" s="55" t="s">
        <v>170</v>
      </c>
      <c r="B68" s="56" t="s">
        <v>33</v>
      </c>
      <c r="C68" s="55">
        <v>57891.565699999999</v>
      </c>
      <c r="D68" s="55">
        <v>3.5000000000000001E-3</v>
      </c>
      <c r="E68" s="32">
        <f>+(C68-C$7)/C$8</f>
        <v>22332.577100348408</v>
      </c>
      <c r="F68">
        <f>ROUND(2*E68,0)/2</f>
        <v>22332.5</v>
      </c>
      <c r="G68">
        <f>+C68-(C$7+F68*C$8)</f>
        <v>1.8613250002090354E-2</v>
      </c>
      <c r="K68">
        <f>+G68</f>
        <v>1.8613250002090354E-2</v>
      </c>
      <c r="O68">
        <f ca="1">+C$11+C$12*$F68</f>
        <v>2.0792243648138014E-2</v>
      </c>
      <c r="Q68" s="2">
        <f>+C68-15018.5</f>
        <v>42873.065699999999</v>
      </c>
    </row>
    <row r="69" spans="1:17" x14ac:dyDescent="0.2">
      <c r="A69" s="55" t="s">
        <v>170</v>
      </c>
      <c r="B69" s="56" t="s">
        <v>33</v>
      </c>
      <c r="C69" s="55">
        <v>57891.569900000002</v>
      </c>
      <c r="D69" s="55">
        <v>3.5000000000000001E-3</v>
      </c>
      <c r="E69" s="32">
        <f>+(C69-C$7)/C$8</f>
        <v>22332.594497711227</v>
      </c>
      <c r="F69">
        <f>ROUND(2*E69,0)/2</f>
        <v>22332.5</v>
      </c>
      <c r="G69">
        <f>+C69-(C$7+F69*C$8)</f>
        <v>2.2813250005128793E-2</v>
      </c>
      <c r="K69">
        <f>+G69</f>
        <v>2.2813250005128793E-2</v>
      </c>
      <c r="O69">
        <f ca="1">+C$11+C$12*$F69</f>
        <v>2.0792243648138014E-2</v>
      </c>
      <c r="Q69" s="2">
        <f>+C69-15018.5</f>
        <v>42873.069900000002</v>
      </c>
    </row>
    <row r="70" spans="1:17" x14ac:dyDescent="0.2">
      <c r="A70" s="55" t="s">
        <v>170</v>
      </c>
      <c r="B70" s="56" t="s">
        <v>33</v>
      </c>
      <c r="C70" s="55">
        <v>57911.483800000002</v>
      </c>
      <c r="D70" s="55">
        <v>3.5000000000000001E-3</v>
      </c>
      <c r="E70" s="32">
        <f>+(C70-C$7)/C$8</f>
        <v>22415.082436575238</v>
      </c>
      <c r="F70">
        <f>ROUND(2*E70,0)/2</f>
        <v>22415</v>
      </c>
      <c r="G70">
        <f>+C70-(C$7+F70*C$8)</f>
        <v>1.9901500003470574E-2</v>
      </c>
      <c r="K70">
        <f>+G70</f>
        <v>1.9901500003470574E-2</v>
      </c>
      <c r="O70">
        <f ca="1">+C$11+C$12*$F70</f>
        <v>2.0878758966968388E-2</v>
      </c>
      <c r="Q70" s="2">
        <f>+C70-15018.5</f>
        <v>42892.983800000002</v>
      </c>
    </row>
    <row r="71" spans="1:17" x14ac:dyDescent="0.2">
      <c r="A71" s="55" t="s">
        <v>170</v>
      </c>
      <c r="B71" s="56" t="s">
        <v>33</v>
      </c>
      <c r="C71" s="55">
        <v>57911.484799999998</v>
      </c>
      <c r="D71" s="55">
        <v>3.5000000000000001E-3</v>
      </c>
      <c r="E71" s="32">
        <f>+(C71-C$7)/C$8</f>
        <v>22415.086578804461</v>
      </c>
      <c r="F71">
        <f>ROUND(2*E71,0)/2</f>
        <v>22415</v>
      </c>
      <c r="G71">
        <f>+C71-(C$7+F71*C$8)</f>
        <v>2.0901500000036322E-2</v>
      </c>
      <c r="K71">
        <f>+G71</f>
        <v>2.0901500000036322E-2</v>
      </c>
      <c r="O71">
        <f ca="1">+C$11+C$12*$F71</f>
        <v>2.0878758966968388E-2</v>
      </c>
      <c r="Q71" s="2">
        <f>+C71-15018.5</f>
        <v>42892.984799999998</v>
      </c>
    </row>
    <row r="72" spans="1:17" x14ac:dyDescent="0.2">
      <c r="A72" s="55" t="s">
        <v>170</v>
      </c>
      <c r="B72" s="56" t="s">
        <v>33</v>
      </c>
      <c r="C72" s="55">
        <v>58305.476499999997</v>
      </c>
      <c r="D72" s="55">
        <v>3.5000000000000001E-3</v>
      </c>
      <c r="E72" s="32">
        <f>+(C72-C$7)/C$8</f>
        <v>24047.09051889291</v>
      </c>
      <c r="F72">
        <f>ROUND(2*E72,0)/2</f>
        <v>24047</v>
      </c>
      <c r="G72">
        <f>+C72-(C$7+F72*C$8)</f>
        <v>2.1852699996088631E-2</v>
      </c>
      <c r="K72">
        <f>+G72</f>
        <v>2.1852699996088631E-2</v>
      </c>
      <c r="O72">
        <f ca="1">+C$11+C$12*$F72</f>
        <v>2.2590189274012944E-2</v>
      </c>
      <c r="Q72" s="2">
        <f>+C72-15018.5</f>
        <v>43286.976499999997</v>
      </c>
    </row>
    <row r="73" spans="1:17" x14ac:dyDescent="0.2">
      <c r="A73" s="55" t="s">
        <v>170</v>
      </c>
      <c r="B73" s="56" t="s">
        <v>33</v>
      </c>
      <c r="C73" s="55">
        <v>58305.595099999999</v>
      </c>
      <c r="D73" s="55">
        <v>3.5000000000000001E-3</v>
      </c>
      <c r="E73" s="32">
        <f>+(C73-C$7)/C$8</f>
        <v>24047.581787280789</v>
      </c>
      <c r="F73">
        <f>ROUND(2*E73,0)/2</f>
        <v>24047.5</v>
      </c>
      <c r="G73">
        <f>+C73-(C$7+F73*C$8)</f>
        <v>1.9744750003155787E-2</v>
      </c>
      <c r="K73">
        <f>+G73</f>
        <v>1.9744750003155787E-2</v>
      </c>
      <c r="O73">
        <f ca="1">+C$11+C$12*$F73</f>
        <v>2.2590713609278581E-2</v>
      </c>
      <c r="Q73" s="2">
        <f>+C73-15018.5</f>
        <v>43287.095099999999</v>
      </c>
    </row>
    <row r="74" spans="1:17" x14ac:dyDescent="0.2">
      <c r="A74" s="55" t="s">
        <v>170</v>
      </c>
      <c r="B74" s="56" t="s">
        <v>33</v>
      </c>
      <c r="C74" s="55">
        <v>58640.440699999999</v>
      </c>
      <c r="D74" s="55">
        <v>3.5000000000000001E-3</v>
      </c>
      <c r="E74" s="32">
        <f>+(C74-C$7)/C$8</f>
        <v>25434.589022512606</v>
      </c>
      <c r="F74">
        <f>ROUND(2*E74,0)/2</f>
        <v>25434.5</v>
      </c>
      <c r="G74">
        <f>+C74-(C$7+F74*C$8)</f>
        <v>2.1491450002940837E-2</v>
      </c>
      <c r="K74">
        <f>+G74</f>
        <v>2.1491450002940837E-2</v>
      </c>
      <c r="O74">
        <f ca="1">+C$11+C$12*$F74</f>
        <v>2.4045219636160197E-2</v>
      </c>
      <c r="Q74" s="2">
        <f>+C74-15018.5</f>
        <v>43621.940699999999</v>
      </c>
    </row>
    <row r="75" spans="1:17" x14ac:dyDescent="0.2">
      <c r="A75" s="55" t="s">
        <v>170</v>
      </c>
      <c r="B75" s="56" t="s">
        <v>33</v>
      </c>
      <c r="C75" s="55">
        <v>58650.5818</v>
      </c>
      <c r="D75" s="55">
        <v>3.5000000000000001E-3</v>
      </c>
      <c r="E75" s="32">
        <f>+(C75-C$7)/C$8</f>
        <v>25476.595783459175</v>
      </c>
      <c r="F75">
        <f>ROUND(2*E75,0)/2</f>
        <v>25476.5</v>
      </c>
      <c r="G75">
        <f>+C75-(C$7+F75*C$8)</f>
        <v>2.3123650003981311E-2</v>
      </c>
      <c r="K75">
        <f>+G75</f>
        <v>2.3123650003981311E-2</v>
      </c>
      <c r="O75">
        <f ca="1">+C$11+C$12*$F75</f>
        <v>2.4089263798473846E-2</v>
      </c>
      <c r="Q75" s="2">
        <f>+C75-15018.5</f>
        <v>43632.0818</v>
      </c>
    </row>
    <row r="76" spans="1:17" x14ac:dyDescent="0.2">
      <c r="A76" s="55" t="s">
        <v>170</v>
      </c>
      <c r="B76" s="56" t="s">
        <v>33</v>
      </c>
      <c r="C76" s="55">
        <v>58918.675799999997</v>
      </c>
      <c r="D76" s="55">
        <v>3.5000000000000001E-3</v>
      </c>
      <c r="E76" s="32">
        <f>+(C76-C$7)/C$8</f>
        <v>26587.102589348917</v>
      </c>
      <c r="F76">
        <f>ROUND(2*E76,0)/2</f>
        <v>26587</v>
      </c>
      <c r="G76">
        <f>+C76-(C$7+F76*C$8)</f>
        <v>2.4766700000327546E-2</v>
      </c>
      <c r="K76">
        <f>+G76</f>
        <v>2.4766700000327546E-2</v>
      </c>
      <c r="O76">
        <f ca="1">+C$11+C$12*$F76</f>
        <v>2.5253812423457287E-2</v>
      </c>
      <c r="Q76" s="2">
        <f>+C76-15018.5</f>
        <v>43900.175799999997</v>
      </c>
    </row>
    <row r="77" spans="1:17" x14ac:dyDescent="0.2">
      <c r="A77" s="55" t="s">
        <v>170</v>
      </c>
      <c r="B77" s="56" t="s">
        <v>33</v>
      </c>
      <c r="C77" s="55">
        <v>59291.667099999999</v>
      </c>
      <c r="D77" s="55">
        <v>3.5000000000000001E-3</v>
      </c>
      <c r="E77" s="32">
        <f>+(C77-C$7)/C$8</f>
        <v>28132.11805850402</v>
      </c>
      <c r="F77">
        <f>ROUND(2*E77,0)/2</f>
        <v>28132</v>
      </c>
      <c r="G77">
        <f>+C77-(C$7+F77*C$8)</f>
        <v>2.850120000221068E-2</v>
      </c>
      <c r="K77">
        <f>+G77</f>
        <v>2.850120000221068E-2</v>
      </c>
      <c r="O77">
        <f ca="1">+C$11+C$12*$F77</f>
        <v>2.6874008394280717E-2</v>
      </c>
      <c r="Q77" s="2">
        <f>+C77-15018.5</f>
        <v>44273.167099999999</v>
      </c>
    </row>
    <row r="78" spans="1:17" x14ac:dyDescent="0.2">
      <c r="A78" s="55" t="s">
        <v>170</v>
      </c>
      <c r="B78" s="56" t="s">
        <v>33</v>
      </c>
      <c r="C78" s="55">
        <v>59403.445</v>
      </c>
      <c r="D78" s="55">
        <v>3.5000000000000001E-3</v>
      </c>
      <c r="E78" s="32">
        <f>+(C78-C$7)/C$8</f>
        <v>28595.127744278656</v>
      </c>
      <c r="F78">
        <f>ROUND(2*E78,0)/2</f>
        <v>28595</v>
      </c>
      <c r="G78">
        <f>+C78-(C$7+F78*C$8)</f>
        <v>3.0839500002912246E-2</v>
      </c>
      <c r="K78">
        <f>+G78</f>
        <v>3.0839500002912246E-2</v>
      </c>
      <c r="O78">
        <f ca="1">+C$11+C$12*$F78</f>
        <v>2.7359542850262104E-2</v>
      </c>
      <c r="Q78" s="2">
        <f>+C78-15018.5</f>
        <v>44384.945</v>
      </c>
    </row>
    <row r="79" spans="1:17" x14ac:dyDescent="0.2">
      <c r="A79" s="55" t="s">
        <v>170</v>
      </c>
      <c r="B79" s="56" t="s">
        <v>33</v>
      </c>
      <c r="C79" s="55">
        <v>59694.594799999999</v>
      </c>
      <c r="D79" s="55">
        <v>3.5000000000000001E-3</v>
      </c>
      <c r="E79" s="32">
        <f>+(C79-C$7)/C$8</f>
        <v>29801.136959081821</v>
      </c>
      <c r="F79">
        <f>ROUND(2*E79,0)/2</f>
        <v>29801</v>
      </c>
      <c r="G79">
        <f>+C79-(C$7+F79*C$8)</f>
        <v>3.3064100003684871E-2</v>
      </c>
      <c r="K79">
        <f>+G79</f>
        <v>3.3064100003684871E-2</v>
      </c>
      <c r="O79">
        <f ca="1">+C$11+C$12*$F79</f>
        <v>2.8624239510982526E-2</v>
      </c>
      <c r="Q79" s="2">
        <f>+C79-15018.5</f>
        <v>44676.094799999999</v>
      </c>
    </row>
    <row r="80" spans="1:17" x14ac:dyDescent="0.2">
      <c r="A80" s="55" t="s">
        <v>170</v>
      </c>
      <c r="B80" s="56" t="s">
        <v>33</v>
      </c>
      <c r="C80" s="55">
        <v>59759.413699999997</v>
      </c>
      <c r="D80" s="55">
        <v>3.5000000000000001E-3</v>
      </c>
      <c r="E80" s="32">
        <f>+(C80-C$7)/C$8</f>
        <v>30069.631701971575</v>
      </c>
      <c r="F80">
        <f>ROUND(2*E80,0)/2</f>
        <v>30069.5</v>
      </c>
      <c r="G80">
        <f>+C80-(C$7+F80*C$8)</f>
        <v>3.1794950002222322E-2</v>
      </c>
      <c r="K80">
        <f>+G80</f>
        <v>3.1794950002222322E-2</v>
      </c>
      <c r="O80">
        <f ca="1">+C$11+C$12*$F80</f>
        <v>2.8905807548630483E-2</v>
      </c>
      <c r="Q80" s="2">
        <f>+C80-15018.5</f>
        <v>44740.913699999997</v>
      </c>
    </row>
    <row r="81" spans="1:17" x14ac:dyDescent="0.2">
      <c r="A81" s="55" t="s">
        <v>170</v>
      </c>
      <c r="B81" s="56" t="s">
        <v>33</v>
      </c>
      <c r="C81" s="55">
        <v>60041.6319</v>
      </c>
      <c r="D81" s="55">
        <v>3.5000000000000001E-3</v>
      </c>
      <c r="E81" s="32">
        <f>+(C81-C$7)/C$8</f>
        <v>31238.644182094064</v>
      </c>
      <c r="F81">
        <f>ROUND(2*E81,0)/2</f>
        <v>31238.5</v>
      </c>
      <c r="G81">
        <f>+C81-(C$7+F81*C$8)</f>
        <v>3.4807850002835039E-2</v>
      </c>
      <c r="K81">
        <f>+G81</f>
        <v>3.4807850002835039E-2</v>
      </c>
      <c r="O81">
        <f ca="1">+C$11+C$12*$F81</f>
        <v>3.0131703399693646E-2</v>
      </c>
      <c r="Q81" s="2">
        <f>+C81-15018.5</f>
        <v>45023.1319</v>
      </c>
    </row>
    <row r="82" spans="1:17" x14ac:dyDescent="0.2">
      <c r="A82" s="55" t="s">
        <v>170</v>
      </c>
      <c r="B82" s="56" t="s">
        <v>33</v>
      </c>
      <c r="C82" s="55">
        <v>60067.463799999998</v>
      </c>
      <c r="D82" s="55">
        <v>3.5000000000000001E-3</v>
      </c>
      <c r="E82" s="32">
        <f>+(C82-C$7)/C$8</f>
        <v>31345.645833600851</v>
      </c>
      <c r="F82">
        <f>ROUND(2*E82,0)/2</f>
        <v>31345.5</v>
      </c>
      <c r="G82">
        <f>+C82-(C$7+F82*C$8)</f>
        <v>3.5206549997383263E-2</v>
      </c>
      <c r="K82">
        <f>+G82</f>
        <v>3.5206549997383263E-2</v>
      </c>
      <c r="O82">
        <f ca="1">+C$11+C$12*$F82</f>
        <v>3.0243911146540323E-2</v>
      </c>
      <c r="Q82" s="2">
        <f>+C82-15018.5</f>
        <v>45048.963799999998</v>
      </c>
    </row>
    <row r="83" spans="1:17" x14ac:dyDescent="0.2">
      <c r="A83" s="32"/>
      <c r="B83" s="32"/>
      <c r="C83" s="28"/>
      <c r="D83" s="28"/>
      <c r="E83" s="32"/>
    </row>
    <row r="84" spans="1:17" x14ac:dyDescent="0.2">
      <c r="A84" s="32"/>
      <c r="B84" s="32"/>
      <c r="C84" s="28"/>
      <c r="D84" s="28"/>
      <c r="E84" s="32"/>
    </row>
    <row r="85" spans="1:17" x14ac:dyDescent="0.2">
      <c r="A85" s="32"/>
      <c r="B85" s="32"/>
      <c r="C85" s="28"/>
      <c r="D85" s="28"/>
      <c r="E85" s="32"/>
    </row>
    <row r="86" spans="1:17" x14ac:dyDescent="0.2">
      <c r="A86" s="32"/>
      <c r="B86" s="32"/>
      <c r="C86" s="28"/>
      <c r="D86" s="28"/>
      <c r="E86" s="32"/>
    </row>
    <row r="87" spans="1:17" x14ac:dyDescent="0.2">
      <c r="A87" s="32"/>
      <c r="B87" s="32"/>
      <c r="C87" s="28"/>
      <c r="D87" s="28"/>
      <c r="E87" s="32"/>
    </row>
    <row r="88" spans="1:17" x14ac:dyDescent="0.2">
      <c r="A88" s="32"/>
      <c r="B88" s="32"/>
      <c r="C88" s="28"/>
      <c r="D88" s="28"/>
      <c r="E88" s="32"/>
    </row>
    <row r="89" spans="1:17" x14ac:dyDescent="0.2">
      <c r="A89" s="32"/>
      <c r="B89" s="32"/>
      <c r="C89" s="28"/>
      <c r="D89" s="28"/>
      <c r="E89" s="32"/>
    </row>
    <row r="90" spans="1:17" x14ac:dyDescent="0.2">
      <c r="A90" s="32"/>
      <c r="B90" s="32"/>
      <c r="C90" s="28"/>
      <c r="D90" s="28"/>
      <c r="E90" s="32"/>
    </row>
    <row r="91" spans="1:17" x14ac:dyDescent="0.2">
      <c r="A91" s="32"/>
      <c r="B91" s="32"/>
      <c r="C91" s="28"/>
      <c r="D91" s="28"/>
      <c r="E91" s="32"/>
    </row>
    <row r="92" spans="1:17" x14ac:dyDescent="0.2">
      <c r="A92" s="32"/>
      <c r="B92" s="32"/>
      <c r="C92" s="28"/>
      <c r="D92" s="28"/>
      <c r="E92" s="32"/>
    </row>
    <row r="93" spans="1:17" x14ac:dyDescent="0.2">
      <c r="A93" s="32"/>
      <c r="B93" s="32"/>
      <c r="C93" s="28"/>
      <c r="D93" s="28"/>
      <c r="E93" s="32"/>
    </row>
    <row r="94" spans="1:17" x14ac:dyDescent="0.2">
      <c r="A94" s="32"/>
      <c r="B94" s="32"/>
      <c r="C94" s="28"/>
      <c r="D94" s="28"/>
      <c r="E94" s="32"/>
    </row>
    <row r="95" spans="1:17" x14ac:dyDescent="0.2">
      <c r="A95" s="32"/>
      <c r="B95" s="32"/>
      <c r="C95" s="28"/>
      <c r="D95" s="28"/>
      <c r="E95" s="32"/>
    </row>
    <row r="96" spans="1:17" x14ac:dyDescent="0.2">
      <c r="A96" s="32"/>
      <c r="B96" s="32"/>
      <c r="C96" s="28"/>
      <c r="D96" s="28"/>
      <c r="E96" s="32"/>
    </row>
    <row r="97" spans="1:5" x14ac:dyDescent="0.2">
      <c r="A97" s="32"/>
      <c r="B97" s="32"/>
      <c r="C97" s="28"/>
      <c r="D97" s="28"/>
      <c r="E97" s="32"/>
    </row>
    <row r="98" spans="1:5" x14ac:dyDescent="0.2">
      <c r="A98" s="32"/>
      <c r="B98" s="32"/>
      <c r="C98" s="28"/>
      <c r="D98" s="28"/>
      <c r="E98" s="32"/>
    </row>
    <row r="99" spans="1:5" x14ac:dyDescent="0.2">
      <c r="A99" s="32"/>
      <c r="B99" s="32"/>
      <c r="C99" s="28"/>
      <c r="D99" s="28"/>
      <c r="E99" s="32"/>
    </row>
    <row r="100" spans="1:5" x14ac:dyDescent="0.2">
      <c r="A100" s="32"/>
      <c r="B100" s="32"/>
      <c r="C100" s="28"/>
      <c r="D100" s="28"/>
      <c r="E100" s="32"/>
    </row>
    <row r="101" spans="1:5" x14ac:dyDescent="0.2">
      <c r="A101" s="32"/>
      <c r="B101" s="32"/>
      <c r="C101" s="28"/>
      <c r="D101" s="28"/>
      <c r="E101" s="32"/>
    </row>
    <row r="102" spans="1:5" x14ac:dyDescent="0.2">
      <c r="A102" s="32"/>
      <c r="B102" s="32"/>
      <c r="C102" s="28"/>
      <c r="D102" s="28"/>
      <c r="E102" s="32"/>
    </row>
    <row r="103" spans="1:5" x14ac:dyDescent="0.2">
      <c r="A103" s="32"/>
      <c r="B103" s="32"/>
      <c r="C103" s="28"/>
      <c r="D103" s="28"/>
      <c r="E103" s="32"/>
    </row>
    <row r="104" spans="1:5" x14ac:dyDescent="0.2">
      <c r="A104" s="32"/>
      <c r="B104" s="32"/>
      <c r="C104" s="28"/>
      <c r="D104" s="28"/>
      <c r="E104" s="32"/>
    </row>
    <row r="105" spans="1:5" x14ac:dyDescent="0.2">
      <c r="A105" s="32"/>
      <c r="B105" s="32"/>
      <c r="C105" s="28"/>
      <c r="D105" s="28"/>
      <c r="E105" s="32"/>
    </row>
    <row r="106" spans="1:5" x14ac:dyDescent="0.2">
      <c r="A106" s="32"/>
      <c r="B106" s="32"/>
      <c r="C106" s="28"/>
      <c r="D106" s="28"/>
      <c r="E106" s="32"/>
    </row>
    <row r="107" spans="1:5" x14ac:dyDescent="0.2">
      <c r="A107" s="32"/>
      <c r="B107" s="32"/>
      <c r="C107" s="28"/>
      <c r="D107" s="28"/>
      <c r="E107" s="32"/>
    </row>
    <row r="108" spans="1:5" x14ac:dyDescent="0.2">
      <c r="A108" s="32"/>
      <c r="B108" s="32"/>
      <c r="C108" s="28"/>
      <c r="D108" s="28"/>
      <c r="E108" s="32"/>
    </row>
    <row r="109" spans="1:5" x14ac:dyDescent="0.2">
      <c r="A109" s="32"/>
      <c r="B109" s="32"/>
      <c r="C109" s="28"/>
      <c r="D109" s="28"/>
      <c r="E109" s="32"/>
    </row>
    <row r="110" spans="1:5" x14ac:dyDescent="0.2">
      <c r="A110" s="32"/>
      <c r="B110" s="32"/>
      <c r="C110" s="28"/>
      <c r="D110" s="28"/>
      <c r="E110" s="32"/>
    </row>
    <row r="111" spans="1:5" x14ac:dyDescent="0.2">
      <c r="A111" s="32"/>
      <c r="B111" s="32"/>
      <c r="C111" s="28"/>
      <c r="D111" s="28"/>
      <c r="E111" s="32"/>
    </row>
    <row r="112" spans="1:5" x14ac:dyDescent="0.2">
      <c r="A112" s="32"/>
      <c r="B112" s="32"/>
      <c r="C112" s="28"/>
      <c r="D112" s="28"/>
      <c r="E112" s="32"/>
    </row>
    <row r="113" spans="1:5" x14ac:dyDescent="0.2">
      <c r="A113" s="32"/>
      <c r="B113" s="32"/>
      <c r="C113" s="28"/>
      <c r="D113" s="28"/>
      <c r="E113" s="32"/>
    </row>
    <row r="114" spans="1:5" x14ac:dyDescent="0.2">
      <c r="A114" s="32"/>
      <c r="B114" s="32"/>
      <c r="C114" s="28"/>
      <c r="D114" s="28"/>
      <c r="E114" s="32"/>
    </row>
    <row r="115" spans="1:5" x14ac:dyDescent="0.2">
      <c r="A115" s="32"/>
      <c r="B115" s="32"/>
      <c r="C115" s="28"/>
      <c r="D115" s="28"/>
      <c r="E115" s="32"/>
    </row>
    <row r="116" spans="1:5" x14ac:dyDescent="0.2">
      <c r="A116" s="32"/>
      <c r="B116" s="32"/>
      <c r="C116" s="28"/>
      <c r="D116" s="28"/>
      <c r="E116" s="32"/>
    </row>
    <row r="117" spans="1:5" x14ac:dyDescent="0.2">
      <c r="A117" s="32"/>
      <c r="B117" s="32"/>
      <c r="C117" s="28"/>
      <c r="D117" s="28"/>
      <c r="E117" s="32"/>
    </row>
    <row r="118" spans="1:5" x14ac:dyDescent="0.2">
      <c r="A118" s="32"/>
      <c r="B118" s="32"/>
      <c r="C118" s="28"/>
      <c r="D118" s="28"/>
      <c r="E118" s="32"/>
    </row>
    <row r="119" spans="1:5" x14ac:dyDescent="0.2">
      <c r="A119" s="32"/>
      <c r="B119" s="32"/>
      <c r="C119" s="28"/>
      <c r="D119" s="28"/>
      <c r="E119" s="32"/>
    </row>
    <row r="120" spans="1:5" x14ac:dyDescent="0.2">
      <c r="A120" s="32"/>
      <c r="B120" s="32"/>
      <c r="C120" s="28"/>
      <c r="D120" s="28"/>
      <c r="E120" s="32"/>
    </row>
    <row r="121" spans="1:5" x14ac:dyDescent="0.2">
      <c r="A121" s="32"/>
      <c r="B121" s="32"/>
      <c r="C121" s="28"/>
      <c r="D121" s="28"/>
      <c r="E121" s="32"/>
    </row>
    <row r="122" spans="1:5" x14ac:dyDescent="0.2">
      <c r="A122" s="32"/>
      <c r="B122" s="32"/>
      <c r="C122" s="28"/>
      <c r="D122" s="28"/>
      <c r="E122" s="32"/>
    </row>
    <row r="123" spans="1:5" x14ac:dyDescent="0.2">
      <c r="A123" s="32"/>
      <c r="B123" s="32"/>
      <c r="C123" s="28"/>
      <c r="D123" s="28"/>
      <c r="E123" s="32"/>
    </row>
    <row r="124" spans="1:5" x14ac:dyDescent="0.2">
      <c r="A124" s="32"/>
      <c r="B124" s="32"/>
      <c r="C124" s="28"/>
      <c r="D124" s="28"/>
      <c r="E124" s="32"/>
    </row>
    <row r="125" spans="1:5" x14ac:dyDescent="0.2">
      <c r="A125" s="32"/>
      <c r="B125" s="32"/>
      <c r="C125" s="28"/>
      <c r="D125" s="28"/>
      <c r="E125" s="32"/>
    </row>
    <row r="126" spans="1:5" x14ac:dyDescent="0.2">
      <c r="A126" s="32"/>
      <c r="B126" s="32"/>
      <c r="C126" s="28"/>
      <c r="D126" s="28"/>
      <c r="E126" s="32"/>
    </row>
    <row r="127" spans="1:5" x14ac:dyDescent="0.2">
      <c r="A127" s="32"/>
      <c r="B127" s="32"/>
      <c r="C127" s="28"/>
      <c r="D127" s="28"/>
      <c r="E127" s="32"/>
    </row>
    <row r="128" spans="1:5" x14ac:dyDescent="0.2">
      <c r="A128" s="32"/>
      <c r="B128" s="32"/>
      <c r="C128" s="28"/>
      <c r="D128" s="28"/>
      <c r="E128" s="32"/>
    </row>
    <row r="129" spans="1:5" x14ac:dyDescent="0.2">
      <c r="A129" s="32"/>
      <c r="B129" s="32"/>
      <c r="C129" s="28"/>
      <c r="D129" s="28"/>
      <c r="E129" s="32"/>
    </row>
    <row r="130" spans="1:5" x14ac:dyDescent="0.2">
      <c r="A130" s="32"/>
      <c r="B130" s="32"/>
      <c r="C130" s="28"/>
      <c r="D130" s="28"/>
      <c r="E130" s="32"/>
    </row>
    <row r="131" spans="1:5" x14ac:dyDescent="0.2">
      <c r="A131" s="32"/>
      <c r="B131" s="32"/>
      <c r="C131" s="28"/>
      <c r="D131" s="28"/>
      <c r="E131" s="32"/>
    </row>
    <row r="132" spans="1:5" x14ac:dyDescent="0.2">
      <c r="A132" s="32"/>
      <c r="B132" s="32"/>
      <c r="C132" s="28"/>
      <c r="D132" s="28"/>
      <c r="E132" s="32"/>
    </row>
    <row r="133" spans="1:5" x14ac:dyDescent="0.2">
      <c r="A133" s="32"/>
      <c r="B133" s="32"/>
      <c r="C133" s="28"/>
      <c r="D133" s="28"/>
      <c r="E133" s="32"/>
    </row>
    <row r="134" spans="1:5" x14ac:dyDescent="0.2">
      <c r="A134" s="32"/>
      <c r="B134" s="32"/>
      <c r="C134" s="28"/>
      <c r="D134" s="28"/>
      <c r="E134" s="32"/>
    </row>
    <row r="135" spans="1:5" x14ac:dyDescent="0.2">
      <c r="A135" s="32"/>
      <c r="B135" s="32"/>
      <c r="C135" s="28"/>
      <c r="D135" s="28"/>
      <c r="E135" s="32"/>
    </row>
    <row r="136" spans="1:5" x14ac:dyDescent="0.2">
      <c r="A136" s="32"/>
      <c r="B136" s="32"/>
      <c r="C136" s="28"/>
      <c r="D136" s="28"/>
      <c r="E136" s="32"/>
    </row>
    <row r="137" spans="1:5" x14ac:dyDescent="0.2">
      <c r="A137" s="32"/>
      <c r="B137" s="32"/>
      <c r="C137" s="28"/>
      <c r="D137" s="28"/>
      <c r="E137" s="32"/>
    </row>
    <row r="138" spans="1:5" x14ac:dyDescent="0.2">
      <c r="A138" s="32"/>
      <c r="B138" s="32"/>
      <c r="C138" s="28"/>
      <c r="D138" s="28"/>
      <c r="E138" s="32"/>
    </row>
    <row r="139" spans="1:5" x14ac:dyDescent="0.2">
      <c r="A139" s="32"/>
      <c r="B139" s="32"/>
      <c r="C139" s="28"/>
      <c r="D139" s="28"/>
      <c r="E139" s="32"/>
    </row>
    <row r="140" spans="1:5" x14ac:dyDescent="0.2">
      <c r="A140" s="32"/>
      <c r="B140" s="32"/>
      <c r="C140" s="28"/>
      <c r="D140" s="28"/>
      <c r="E140" s="32"/>
    </row>
    <row r="141" spans="1:5" x14ac:dyDescent="0.2">
      <c r="A141" s="32"/>
      <c r="B141" s="32"/>
      <c r="C141" s="28"/>
      <c r="D141" s="28"/>
      <c r="E141" s="32"/>
    </row>
    <row r="142" spans="1:5" x14ac:dyDescent="0.2">
      <c r="A142" s="32"/>
      <c r="B142" s="32"/>
      <c r="C142" s="28"/>
      <c r="D142" s="28"/>
      <c r="E142" s="32"/>
    </row>
    <row r="143" spans="1:5" x14ac:dyDescent="0.2">
      <c r="A143" s="32"/>
      <c r="B143" s="32"/>
      <c r="C143" s="28"/>
      <c r="D143" s="28"/>
      <c r="E143" s="32"/>
    </row>
    <row r="144" spans="1:5" x14ac:dyDescent="0.2">
      <c r="A144" s="32"/>
      <c r="B144" s="32"/>
      <c r="C144" s="28"/>
      <c r="D144" s="28"/>
      <c r="E144" s="32"/>
    </row>
    <row r="145" spans="1:5" x14ac:dyDescent="0.2">
      <c r="A145" s="32"/>
      <c r="B145" s="32"/>
      <c r="C145" s="28"/>
      <c r="D145" s="28"/>
      <c r="E145" s="32"/>
    </row>
    <row r="146" spans="1:5" x14ac:dyDescent="0.2">
      <c r="A146" s="32"/>
      <c r="B146" s="32"/>
      <c r="C146" s="28"/>
      <c r="D146" s="28"/>
      <c r="E146" s="32"/>
    </row>
    <row r="147" spans="1:5" x14ac:dyDescent="0.2">
      <c r="A147" s="32"/>
      <c r="B147" s="32"/>
      <c r="C147" s="28"/>
      <c r="D147" s="28"/>
      <c r="E147" s="32"/>
    </row>
    <row r="148" spans="1:5" x14ac:dyDescent="0.2">
      <c r="A148" s="32"/>
      <c r="B148" s="32"/>
      <c r="C148" s="28"/>
      <c r="D148" s="28"/>
      <c r="E148" s="32"/>
    </row>
    <row r="149" spans="1:5" x14ac:dyDescent="0.2">
      <c r="A149" s="32"/>
      <c r="B149" s="32"/>
      <c r="C149" s="28"/>
      <c r="D149" s="28"/>
      <c r="E149" s="32"/>
    </row>
    <row r="150" spans="1:5" x14ac:dyDescent="0.2">
      <c r="A150" s="32"/>
      <c r="B150" s="32"/>
      <c r="C150" s="28"/>
      <c r="D150" s="28"/>
      <c r="E150" s="32"/>
    </row>
    <row r="151" spans="1:5" x14ac:dyDescent="0.2">
      <c r="A151" s="32"/>
      <c r="B151" s="32"/>
      <c r="C151" s="28"/>
      <c r="D151" s="28"/>
      <c r="E151" s="32"/>
    </row>
    <row r="152" spans="1:5" x14ac:dyDescent="0.2">
      <c r="A152" s="32"/>
      <c r="B152" s="32"/>
      <c r="C152" s="28"/>
      <c r="D152" s="28"/>
      <c r="E152" s="32"/>
    </row>
    <row r="153" spans="1:5" x14ac:dyDescent="0.2">
      <c r="A153" s="32"/>
      <c r="B153" s="32"/>
      <c r="C153" s="28"/>
      <c r="D153" s="28"/>
      <c r="E153" s="32"/>
    </row>
    <row r="154" spans="1:5" x14ac:dyDescent="0.2">
      <c r="A154" s="32"/>
      <c r="B154" s="32"/>
      <c r="C154" s="28"/>
      <c r="D154" s="28"/>
      <c r="E154" s="32"/>
    </row>
    <row r="155" spans="1:5" x14ac:dyDescent="0.2">
      <c r="A155" s="32"/>
      <c r="B155" s="32"/>
      <c r="C155" s="28"/>
      <c r="D155" s="28"/>
      <c r="E155" s="32"/>
    </row>
    <row r="156" spans="1:5" x14ac:dyDescent="0.2">
      <c r="A156" s="32"/>
      <c r="B156" s="32"/>
      <c r="C156" s="28"/>
      <c r="D156" s="28"/>
      <c r="E156" s="32"/>
    </row>
    <row r="157" spans="1:5" x14ac:dyDescent="0.2">
      <c r="A157" s="32"/>
      <c r="B157" s="32"/>
      <c r="C157" s="28"/>
      <c r="D157" s="28"/>
      <c r="E157" s="32"/>
    </row>
    <row r="158" spans="1:5" x14ac:dyDescent="0.2">
      <c r="A158" s="32"/>
      <c r="B158" s="32"/>
      <c r="C158" s="28"/>
      <c r="D158" s="28"/>
      <c r="E158" s="32"/>
    </row>
    <row r="159" spans="1:5" x14ac:dyDescent="0.2">
      <c r="A159" s="32"/>
      <c r="B159" s="32"/>
      <c r="C159" s="28"/>
      <c r="D159" s="28"/>
      <c r="E159" s="32"/>
    </row>
    <row r="160" spans="1:5" x14ac:dyDescent="0.2">
      <c r="A160" s="32"/>
      <c r="B160" s="32"/>
      <c r="C160" s="28"/>
      <c r="D160" s="28"/>
      <c r="E160" s="32"/>
    </row>
    <row r="161" spans="1:5" x14ac:dyDescent="0.2">
      <c r="A161" s="32"/>
      <c r="B161" s="32"/>
      <c r="C161" s="28"/>
      <c r="D161" s="28"/>
      <c r="E161" s="32"/>
    </row>
    <row r="162" spans="1:5" x14ac:dyDescent="0.2">
      <c r="A162" s="32"/>
      <c r="B162" s="32"/>
      <c r="C162" s="28"/>
      <c r="D162" s="28"/>
      <c r="E162" s="32"/>
    </row>
    <row r="163" spans="1:5" x14ac:dyDescent="0.2">
      <c r="A163" s="32"/>
      <c r="B163" s="32"/>
      <c r="C163" s="28"/>
      <c r="D163" s="28"/>
      <c r="E163" s="32"/>
    </row>
    <row r="164" spans="1:5" x14ac:dyDescent="0.2">
      <c r="A164" s="32"/>
      <c r="B164" s="32"/>
      <c r="C164" s="28"/>
      <c r="D164" s="28"/>
      <c r="E164" s="32"/>
    </row>
    <row r="165" spans="1:5" x14ac:dyDescent="0.2">
      <c r="A165" s="32"/>
      <c r="B165" s="32"/>
      <c r="C165" s="28"/>
      <c r="D165" s="28"/>
      <c r="E165" s="32"/>
    </row>
    <row r="166" spans="1:5" x14ac:dyDescent="0.2">
      <c r="A166" s="32"/>
      <c r="B166" s="32"/>
      <c r="C166" s="28"/>
      <c r="D166" s="28"/>
      <c r="E166" s="32"/>
    </row>
    <row r="167" spans="1:5" x14ac:dyDescent="0.2">
      <c r="A167" s="32"/>
      <c r="B167" s="32"/>
      <c r="C167" s="28"/>
      <c r="D167" s="28"/>
      <c r="E167" s="32"/>
    </row>
    <row r="168" spans="1:5" x14ac:dyDescent="0.2">
      <c r="A168" s="32"/>
      <c r="B168" s="32"/>
      <c r="C168" s="28"/>
      <c r="D168" s="28"/>
      <c r="E168" s="32"/>
    </row>
    <row r="169" spans="1:5" x14ac:dyDescent="0.2">
      <c r="A169" s="32"/>
      <c r="B169" s="32"/>
      <c r="C169" s="28"/>
      <c r="D169" s="28"/>
      <c r="E169" s="32"/>
    </row>
    <row r="170" spans="1:5" x14ac:dyDescent="0.2">
      <c r="A170" s="32"/>
      <c r="B170" s="32"/>
      <c r="C170" s="28"/>
      <c r="D170" s="28"/>
      <c r="E170" s="32"/>
    </row>
    <row r="171" spans="1:5" x14ac:dyDescent="0.2">
      <c r="A171" s="32"/>
      <c r="B171" s="32"/>
      <c r="C171" s="28"/>
      <c r="D171" s="28"/>
      <c r="E171" s="32"/>
    </row>
    <row r="172" spans="1:5" x14ac:dyDescent="0.2">
      <c r="A172" s="32"/>
      <c r="B172" s="32"/>
      <c r="C172" s="28"/>
      <c r="D172" s="28"/>
      <c r="E172" s="32"/>
    </row>
    <row r="173" spans="1:5" x14ac:dyDescent="0.2">
      <c r="A173" s="32"/>
      <c r="B173" s="32"/>
      <c r="C173" s="28"/>
      <c r="D173" s="28"/>
      <c r="E173" s="32"/>
    </row>
    <row r="174" spans="1:5" x14ac:dyDescent="0.2">
      <c r="A174" s="32"/>
      <c r="B174" s="32"/>
      <c r="C174" s="28"/>
      <c r="D174" s="28"/>
      <c r="E174" s="32"/>
    </row>
    <row r="175" spans="1:5" x14ac:dyDescent="0.2">
      <c r="A175" s="32"/>
      <c r="B175" s="32"/>
      <c r="C175" s="28"/>
      <c r="D175" s="28"/>
      <c r="E175" s="32"/>
    </row>
    <row r="176" spans="1:5" x14ac:dyDescent="0.2">
      <c r="A176" s="32"/>
      <c r="B176" s="32"/>
      <c r="C176" s="28"/>
      <c r="D176" s="28"/>
      <c r="E176" s="32"/>
    </row>
    <row r="177" spans="1:5" x14ac:dyDescent="0.2">
      <c r="A177" s="32"/>
      <c r="B177" s="32"/>
      <c r="C177" s="28"/>
      <c r="D177" s="28"/>
      <c r="E177" s="32"/>
    </row>
    <row r="178" spans="1:5" x14ac:dyDescent="0.2">
      <c r="A178" s="32"/>
      <c r="B178" s="32"/>
      <c r="C178" s="28"/>
      <c r="D178" s="28"/>
      <c r="E178" s="32"/>
    </row>
    <row r="179" spans="1:5" x14ac:dyDescent="0.2">
      <c r="A179" s="32"/>
      <c r="B179" s="32"/>
      <c r="C179" s="28"/>
      <c r="D179" s="28"/>
      <c r="E179" s="32"/>
    </row>
    <row r="180" spans="1:5" x14ac:dyDescent="0.2">
      <c r="A180" s="32"/>
      <c r="B180" s="32"/>
      <c r="C180" s="28"/>
      <c r="D180" s="28"/>
      <c r="E180" s="32"/>
    </row>
    <row r="181" spans="1:5" x14ac:dyDescent="0.2">
      <c r="A181" s="32"/>
      <c r="B181" s="32"/>
      <c r="C181" s="28"/>
      <c r="D181" s="28"/>
      <c r="E181" s="32"/>
    </row>
    <row r="182" spans="1:5" x14ac:dyDescent="0.2">
      <c r="A182" s="32"/>
      <c r="B182" s="32"/>
      <c r="C182" s="28"/>
      <c r="D182" s="28"/>
      <c r="E182" s="32"/>
    </row>
    <row r="183" spans="1:5" x14ac:dyDescent="0.2">
      <c r="A183" s="32"/>
      <c r="B183" s="32"/>
      <c r="C183" s="28"/>
      <c r="D183" s="28"/>
      <c r="E183" s="32"/>
    </row>
    <row r="184" spans="1:5" x14ac:dyDescent="0.2">
      <c r="A184" s="32"/>
      <c r="B184" s="32"/>
      <c r="C184" s="28"/>
      <c r="D184" s="28"/>
      <c r="E184" s="32"/>
    </row>
    <row r="185" spans="1:5" x14ac:dyDescent="0.2">
      <c r="A185" s="32"/>
      <c r="B185" s="32"/>
      <c r="C185" s="28"/>
      <c r="D185" s="28"/>
      <c r="E185" s="32"/>
    </row>
    <row r="186" spans="1:5" x14ac:dyDescent="0.2">
      <c r="A186" s="32"/>
      <c r="B186" s="32"/>
      <c r="C186" s="28"/>
      <c r="D186" s="28"/>
      <c r="E186" s="32"/>
    </row>
    <row r="187" spans="1:5" x14ac:dyDescent="0.2">
      <c r="A187" s="32"/>
      <c r="B187" s="32"/>
      <c r="C187" s="28"/>
      <c r="D187" s="28"/>
      <c r="E187" s="32"/>
    </row>
    <row r="188" spans="1:5" x14ac:dyDescent="0.2">
      <c r="A188" s="32"/>
      <c r="B188" s="32"/>
      <c r="C188" s="28"/>
      <c r="D188" s="28"/>
      <c r="E188" s="32"/>
    </row>
    <row r="189" spans="1:5" x14ac:dyDescent="0.2">
      <c r="A189" s="32"/>
      <c r="B189" s="32"/>
      <c r="C189" s="28"/>
      <c r="D189" s="28"/>
      <c r="E189" s="32"/>
    </row>
    <row r="190" spans="1:5" x14ac:dyDescent="0.2">
      <c r="A190" s="32"/>
      <c r="B190" s="32"/>
      <c r="C190" s="28"/>
      <c r="D190" s="28"/>
      <c r="E190" s="32"/>
    </row>
    <row r="191" spans="1:5" x14ac:dyDescent="0.2">
      <c r="A191" s="32"/>
      <c r="B191" s="32"/>
      <c r="C191" s="28"/>
      <c r="D191" s="28"/>
      <c r="E191" s="32"/>
    </row>
    <row r="192" spans="1:5" x14ac:dyDescent="0.2">
      <c r="A192" s="32"/>
      <c r="B192" s="32"/>
      <c r="C192" s="28"/>
      <c r="D192" s="28"/>
      <c r="E192" s="32"/>
    </row>
    <row r="193" spans="1:5" x14ac:dyDescent="0.2">
      <c r="A193" s="32"/>
      <c r="B193" s="32"/>
      <c r="C193" s="28"/>
      <c r="D193" s="28"/>
      <c r="E193" s="32"/>
    </row>
    <row r="194" spans="1:5" x14ac:dyDescent="0.2">
      <c r="A194" s="32"/>
      <c r="B194" s="32"/>
      <c r="C194" s="28"/>
      <c r="D194" s="28"/>
      <c r="E194" s="32"/>
    </row>
    <row r="195" spans="1:5" x14ac:dyDescent="0.2">
      <c r="A195" s="32"/>
      <c r="B195" s="32"/>
      <c r="C195" s="28"/>
      <c r="D195" s="28"/>
      <c r="E195" s="32"/>
    </row>
    <row r="196" spans="1:5" x14ac:dyDescent="0.2">
      <c r="A196" s="32"/>
      <c r="B196" s="32"/>
      <c r="C196" s="28"/>
      <c r="D196" s="28"/>
      <c r="E196" s="32"/>
    </row>
    <row r="197" spans="1:5" x14ac:dyDescent="0.2">
      <c r="A197" s="32"/>
      <c r="B197" s="32"/>
      <c r="C197" s="28"/>
      <c r="D197" s="28"/>
      <c r="E197" s="32"/>
    </row>
    <row r="198" spans="1:5" x14ac:dyDescent="0.2">
      <c r="A198" s="32"/>
      <c r="B198" s="32"/>
      <c r="C198" s="28"/>
      <c r="D198" s="28"/>
      <c r="E198" s="32"/>
    </row>
    <row r="199" spans="1:5" x14ac:dyDescent="0.2">
      <c r="A199" s="32"/>
      <c r="B199" s="32"/>
      <c r="C199" s="28"/>
      <c r="D199" s="28"/>
      <c r="E199" s="32"/>
    </row>
    <row r="200" spans="1:5" x14ac:dyDescent="0.2">
      <c r="A200" s="32"/>
      <c r="B200" s="32"/>
      <c r="C200" s="28"/>
      <c r="D200" s="28"/>
      <c r="E200" s="32"/>
    </row>
    <row r="201" spans="1:5" x14ac:dyDescent="0.2">
      <c r="A201" s="32"/>
      <c r="B201" s="32"/>
      <c r="C201" s="28"/>
      <c r="D201" s="28"/>
      <c r="E201" s="32"/>
    </row>
    <row r="202" spans="1:5" x14ac:dyDescent="0.2">
      <c r="A202" s="32"/>
      <c r="B202" s="32"/>
      <c r="C202" s="28"/>
      <c r="D202" s="28"/>
      <c r="E202" s="32"/>
    </row>
    <row r="203" spans="1:5" x14ac:dyDescent="0.2">
      <c r="A203" s="32"/>
      <c r="B203" s="32"/>
      <c r="C203" s="28"/>
      <c r="D203" s="28"/>
      <c r="E203" s="32"/>
    </row>
    <row r="204" spans="1:5" x14ac:dyDescent="0.2">
      <c r="A204" s="32"/>
      <c r="B204" s="32"/>
      <c r="C204" s="28"/>
      <c r="D204" s="28"/>
      <c r="E204" s="32"/>
    </row>
    <row r="205" spans="1:5" x14ac:dyDescent="0.2">
      <c r="A205" s="32"/>
      <c r="B205" s="32"/>
      <c r="C205" s="28"/>
      <c r="D205" s="28"/>
      <c r="E205" s="32"/>
    </row>
    <row r="206" spans="1:5" x14ac:dyDescent="0.2">
      <c r="A206" s="32"/>
      <c r="B206" s="32"/>
      <c r="C206" s="28"/>
      <c r="D206" s="28"/>
      <c r="E206" s="32"/>
    </row>
    <row r="207" spans="1:5" x14ac:dyDescent="0.2">
      <c r="A207" s="32"/>
      <c r="B207" s="32"/>
      <c r="C207" s="28"/>
      <c r="D207" s="28"/>
      <c r="E207" s="32"/>
    </row>
    <row r="208" spans="1:5" x14ac:dyDescent="0.2">
      <c r="A208" s="32"/>
      <c r="B208" s="32"/>
      <c r="C208" s="28"/>
      <c r="D208" s="28"/>
      <c r="E208" s="32"/>
    </row>
    <row r="209" spans="1:5" x14ac:dyDescent="0.2">
      <c r="A209" s="32"/>
      <c r="B209" s="32"/>
      <c r="C209" s="28"/>
      <c r="D209" s="28"/>
      <c r="E209" s="32"/>
    </row>
    <row r="210" spans="1:5" x14ac:dyDescent="0.2">
      <c r="A210" s="32"/>
      <c r="B210" s="32"/>
      <c r="C210" s="28"/>
      <c r="D210" s="28"/>
      <c r="E210" s="32"/>
    </row>
    <row r="211" spans="1:5" x14ac:dyDescent="0.2">
      <c r="A211" s="32"/>
      <c r="B211" s="32"/>
      <c r="C211" s="28"/>
      <c r="D211" s="28"/>
      <c r="E211" s="32"/>
    </row>
    <row r="212" spans="1:5" x14ac:dyDescent="0.2">
      <c r="A212" s="32"/>
      <c r="B212" s="32"/>
      <c r="C212" s="28"/>
      <c r="D212" s="28"/>
      <c r="E212" s="32"/>
    </row>
    <row r="213" spans="1:5" x14ac:dyDescent="0.2">
      <c r="C213" s="10"/>
      <c r="D213" s="10"/>
    </row>
    <row r="214" spans="1:5" x14ac:dyDescent="0.2">
      <c r="C214" s="10"/>
      <c r="D214" s="10"/>
    </row>
    <row r="215" spans="1:5" x14ac:dyDescent="0.2">
      <c r="C215" s="10"/>
      <c r="D215" s="10"/>
    </row>
    <row r="216" spans="1:5" x14ac:dyDescent="0.2">
      <c r="C216" s="10"/>
      <c r="D216" s="10"/>
    </row>
    <row r="217" spans="1:5" x14ac:dyDescent="0.2">
      <c r="C217" s="10"/>
      <c r="D217" s="10"/>
    </row>
    <row r="218" spans="1:5" x14ac:dyDescent="0.2">
      <c r="C218" s="10"/>
      <c r="D218" s="10"/>
    </row>
    <row r="219" spans="1:5" x14ac:dyDescent="0.2">
      <c r="C219" s="10"/>
      <c r="D219" s="10"/>
    </row>
    <row r="220" spans="1:5" x14ac:dyDescent="0.2">
      <c r="C220" s="10"/>
      <c r="D220" s="10"/>
    </row>
    <row r="221" spans="1:5" x14ac:dyDescent="0.2">
      <c r="C221" s="10"/>
      <c r="D221" s="10"/>
    </row>
    <row r="222" spans="1:5" x14ac:dyDescent="0.2">
      <c r="C222" s="10"/>
      <c r="D222" s="10"/>
    </row>
    <row r="223" spans="1:5" x14ac:dyDescent="0.2">
      <c r="C223" s="10"/>
      <c r="D223" s="10"/>
    </row>
    <row r="224" spans="1:5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W88">
    <sortCondition ref="C21:C88"/>
  </sortState>
  <phoneticPr fontId="8" type="noConversion"/>
  <hyperlinks>
    <hyperlink ref="H105" r:id="rId1" display="http://vsolj.cetus-net.org/bulletin.html" xr:uid="{00000000-0004-0000-0000-000000000000}"/>
    <hyperlink ref="H98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4"/>
  <sheetViews>
    <sheetView topLeftCell="A9"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55</v>
      </c>
      <c r="I1" s="39" t="s">
        <v>56</v>
      </c>
      <c r="J1" s="40" t="s">
        <v>57</v>
      </c>
    </row>
    <row r="2" spans="1:16" x14ac:dyDescent="0.2">
      <c r="I2" s="41" t="s">
        <v>58</v>
      </c>
      <c r="J2" s="42" t="s">
        <v>59</v>
      </c>
    </row>
    <row r="3" spans="1:16" x14ac:dyDescent="0.2">
      <c r="A3" s="43" t="s">
        <v>60</v>
      </c>
      <c r="I3" s="41" t="s">
        <v>61</v>
      </c>
      <c r="J3" s="42" t="s">
        <v>62</v>
      </c>
    </row>
    <row r="4" spans="1:16" x14ac:dyDescent="0.2">
      <c r="I4" s="41" t="s">
        <v>63</v>
      </c>
      <c r="J4" s="42" t="s">
        <v>62</v>
      </c>
    </row>
    <row r="5" spans="1:16" ht="13.5" thickBot="1" x14ac:dyDescent="0.25">
      <c r="I5" s="44" t="s">
        <v>64</v>
      </c>
      <c r="J5" s="45" t="s">
        <v>65</v>
      </c>
    </row>
    <row r="10" spans="1:16" ht="13.5" thickBot="1" x14ac:dyDescent="0.25"/>
    <row r="11" spans="1:16" ht="12.75" customHeight="1" thickBot="1" x14ac:dyDescent="0.25">
      <c r="A11" s="10" t="str">
        <f t="shared" ref="A11:A32" si="0">P11</f>
        <v>BAVM 241 (=IBVS 6157) </v>
      </c>
      <c r="B11" s="3" t="str">
        <f t="shared" ref="B11:B32" si="1">IF(H11=INT(H11),"I","II")</f>
        <v>I</v>
      </c>
      <c r="C11" s="10">
        <f t="shared" ref="C11:C32" si="2">1*G11</f>
        <v>57133.396999999997</v>
      </c>
      <c r="D11" s="12" t="str">
        <f t="shared" ref="D11:D32" si="3">VLOOKUP(F11,I$1:J$5,2,FALSE)</f>
        <v>vis</v>
      </c>
      <c r="E11" s="46">
        <f>VLOOKUP(C11,Active!C$21:E$973,3,FALSE)</f>
        <v>19192.068542295678</v>
      </c>
      <c r="F11" s="3" t="s">
        <v>64</v>
      </c>
      <c r="G11" s="12" t="str">
        <f t="shared" ref="G11:G32" si="4">MID(I11,3,LEN(I11)-3)</f>
        <v>57133.397</v>
      </c>
      <c r="H11" s="10">
        <f t="shared" ref="H11:H32" si="5">1*K11</f>
        <v>19344</v>
      </c>
      <c r="I11" s="47" t="s">
        <v>155</v>
      </c>
      <c r="J11" s="48" t="s">
        <v>156</v>
      </c>
      <c r="K11" s="47" t="s">
        <v>157</v>
      </c>
      <c r="L11" s="47" t="s">
        <v>158</v>
      </c>
      <c r="M11" s="48" t="s">
        <v>69</v>
      </c>
      <c r="N11" s="48" t="s">
        <v>159</v>
      </c>
      <c r="O11" s="49" t="s">
        <v>160</v>
      </c>
      <c r="P11" s="50" t="s">
        <v>161</v>
      </c>
    </row>
    <row r="12" spans="1:16" ht="12.75" customHeight="1" thickBot="1" x14ac:dyDescent="0.25">
      <c r="A12" s="10" t="str">
        <f t="shared" si="0"/>
        <v>BAVM 241 (=IBVS 6157) </v>
      </c>
      <c r="B12" s="3" t="str">
        <f t="shared" si="1"/>
        <v>I</v>
      </c>
      <c r="C12" s="10">
        <f t="shared" si="2"/>
        <v>57136.535600000003</v>
      </c>
      <c r="D12" s="12" t="str">
        <f t="shared" si="3"/>
        <v>vis</v>
      </c>
      <c r="E12" s="46">
        <f>VLOOKUP(C12,Active!C$21:E$973,3,FALSE)</f>
        <v>19205.069342988612</v>
      </c>
      <c r="F12" s="3" t="s">
        <v>64</v>
      </c>
      <c r="G12" s="12" t="str">
        <f t="shared" si="4"/>
        <v>57136.5356</v>
      </c>
      <c r="H12" s="10">
        <f t="shared" si="5"/>
        <v>19357</v>
      </c>
      <c r="I12" s="47" t="s">
        <v>162</v>
      </c>
      <c r="J12" s="48" t="s">
        <v>163</v>
      </c>
      <c r="K12" s="47" t="s">
        <v>164</v>
      </c>
      <c r="L12" s="47" t="s">
        <v>165</v>
      </c>
      <c r="M12" s="48" t="s">
        <v>69</v>
      </c>
      <c r="N12" s="48" t="s">
        <v>64</v>
      </c>
      <c r="O12" s="49" t="s">
        <v>160</v>
      </c>
      <c r="P12" s="50" t="s">
        <v>161</v>
      </c>
    </row>
    <row r="13" spans="1:16" ht="12.75" customHeight="1" thickBot="1" x14ac:dyDescent="0.25">
      <c r="A13" s="10" t="str">
        <f t="shared" si="0"/>
        <v>BAVM 241 (=IBVS 6157) </v>
      </c>
      <c r="B13" s="3" t="str">
        <f t="shared" si="1"/>
        <v>I</v>
      </c>
      <c r="C13" s="10">
        <f t="shared" si="2"/>
        <v>57143.776700000002</v>
      </c>
      <c r="D13" s="12" t="str">
        <f t="shared" si="3"/>
        <v>vis</v>
      </c>
      <c r="E13" s="46">
        <f>VLOOKUP(C13,Active!C$21:E$973,3,FALSE)</f>
        <v>19235.063639138945</v>
      </c>
      <c r="F13" s="3" t="s">
        <v>64</v>
      </c>
      <c r="G13" s="12" t="str">
        <f t="shared" si="4"/>
        <v>57143.7767</v>
      </c>
      <c r="H13" s="10">
        <f t="shared" si="5"/>
        <v>19387</v>
      </c>
      <c r="I13" s="47" t="s">
        <v>166</v>
      </c>
      <c r="J13" s="48" t="s">
        <v>167</v>
      </c>
      <c r="K13" s="47" t="s">
        <v>168</v>
      </c>
      <c r="L13" s="47" t="s">
        <v>169</v>
      </c>
      <c r="M13" s="48" t="s">
        <v>69</v>
      </c>
      <c r="N13" s="48" t="s">
        <v>64</v>
      </c>
      <c r="O13" s="49" t="s">
        <v>160</v>
      </c>
      <c r="P13" s="50" t="s">
        <v>161</v>
      </c>
    </row>
    <row r="14" spans="1:16" ht="12.75" customHeight="1" thickBot="1" x14ac:dyDescent="0.25">
      <c r="A14" s="10" t="str">
        <f t="shared" si="0"/>
        <v>IBVS 5781 </v>
      </c>
      <c r="B14" s="3" t="str">
        <f t="shared" si="1"/>
        <v>II</v>
      </c>
      <c r="C14" s="10">
        <f t="shared" si="2"/>
        <v>54002.334600000002</v>
      </c>
      <c r="D14" s="12" t="str">
        <f t="shared" si="3"/>
        <v>vis</v>
      </c>
      <c r="E14" s="46">
        <f>VLOOKUP(C14,Active!C$21:E$973,3,FALSE)</f>
        <v>6222.4903165036085</v>
      </c>
      <c r="F14" s="3" t="s">
        <v>64</v>
      </c>
      <c r="G14" s="12" t="str">
        <f t="shared" si="4"/>
        <v>54002.3346</v>
      </c>
      <c r="H14" s="10">
        <f t="shared" si="5"/>
        <v>6374.5</v>
      </c>
      <c r="I14" s="47" t="s">
        <v>66</v>
      </c>
      <c r="J14" s="48" t="s">
        <v>67</v>
      </c>
      <c r="K14" s="47">
        <v>6374.5</v>
      </c>
      <c r="L14" s="47" t="s">
        <v>68</v>
      </c>
      <c r="M14" s="48" t="s">
        <v>69</v>
      </c>
      <c r="N14" s="48" t="s">
        <v>70</v>
      </c>
      <c r="O14" s="49" t="s">
        <v>71</v>
      </c>
      <c r="P14" s="50" t="s">
        <v>72</v>
      </c>
    </row>
    <row r="15" spans="1:16" ht="12.75" customHeight="1" thickBot="1" x14ac:dyDescent="0.25">
      <c r="A15" s="10" t="str">
        <f t="shared" si="0"/>
        <v>IBVS 5781 </v>
      </c>
      <c r="B15" s="3" t="str">
        <f t="shared" si="1"/>
        <v>II</v>
      </c>
      <c r="C15" s="10">
        <f t="shared" si="2"/>
        <v>54210.446000000004</v>
      </c>
      <c r="D15" s="12" t="str">
        <f t="shared" si="3"/>
        <v>vis</v>
      </c>
      <c r="E15" s="46">
        <f>VLOOKUP(C15,Active!C$21:E$973,3,FALSE)</f>
        <v>7084.5354427774027</v>
      </c>
      <c r="F15" s="3" t="s">
        <v>64</v>
      </c>
      <c r="G15" s="12" t="str">
        <f t="shared" si="4"/>
        <v>54210.446</v>
      </c>
      <c r="H15" s="10">
        <f t="shared" si="5"/>
        <v>7236.5</v>
      </c>
      <c r="I15" s="47" t="s">
        <v>73</v>
      </c>
      <c r="J15" s="48" t="s">
        <v>74</v>
      </c>
      <c r="K15" s="47">
        <v>7236.5</v>
      </c>
      <c r="L15" s="47" t="s">
        <v>75</v>
      </c>
      <c r="M15" s="48" t="s">
        <v>69</v>
      </c>
      <c r="N15" s="48" t="s">
        <v>56</v>
      </c>
      <c r="O15" s="49" t="s">
        <v>71</v>
      </c>
      <c r="P15" s="50" t="s">
        <v>72</v>
      </c>
    </row>
    <row r="16" spans="1:16" ht="12.75" customHeight="1" thickBot="1" x14ac:dyDescent="0.25">
      <c r="A16" s="10" t="str">
        <f t="shared" si="0"/>
        <v>BAVM 209 </v>
      </c>
      <c r="B16" s="3" t="str">
        <f t="shared" si="1"/>
        <v>I</v>
      </c>
      <c r="C16" s="10">
        <f t="shared" si="2"/>
        <v>54908.499900000003</v>
      </c>
      <c r="D16" s="12" t="str">
        <f t="shared" si="3"/>
        <v>vis</v>
      </c>
      <c r="E16" s="46">
        <f>VLOOKUP(C16,Active!C$21:E$973,3,FALSE)</f>
        <v>9976.0347185086157</v>
      </c>
      <c r="F16" s="3" t="s">
        <v>64</v>
      </c>
      <c r="G16" s="12" t="str">
        <f t="shared" si="4"/>
        <v>54908.4999</v>
      </c>
      <c r="H16" s="10">
        <f t="shared" si="5"/>
        <v>10128</v>
      </c>
      <c r="I16" s="47" t="s">
        <v>76</v>
      </c>
      <c r="J16" s="48" t="s">
        <v>77</v>
      </c>
      <c r="K16" s="47">
        <v>10128</v>
      </c>
      <c r="L16" s="47" t="s">
        <v>78</v>
      </c>
      <c r="M16" s="48" t="s">
        <v>69</v>
      </c>
      <c r="N16" s="48" t="s">
        <v>79</v>
      </c>
      <c r="O16" s="49" t="s">
        <v>80</v>
      </c>
      <c r="P16" s="50" t="s">
        <v>81</v>
      </c>
    </row>
    <row r="17" spans="1:16" ht="12.75" customHeight="1" thickBot="1" x14ac:dyDescent="0.25">
      <c r="A17" s="10" t="str">
        <f t="shared" si="0"/>
        <v>BAVM 209 </v>
      </c>
      <c r="B17" s="3" t="str">
        <f t="shared" si="1"/>
        <v>II</v>
      </c>
      <c r="C17" s="10">
        <f t="shared" si="2"/>
        <v>54908.615899999997</v>
      </c>
      <c r="D17" s="12" t="str">
        <f t="shared" si="3"/>
        <v>vis</v>
      </c>
      <c r="E17" s="46">
        <f>VLOOKUP(C17,Active!C$21:E$973,3,FALSE)</f>
        <v>9976.5152171004429</v>
      </c>
      <c r="F17" s="3" t="s">
        <v>64</v>
      </c>
      <c r="G17" s="12" t="str">
        <f t="shared" si="4"/>
        <v>54908.6159</v>
      </c>
      <c r="H17" s="10">
        <f t="shared" si="5"/>
        <v>10128.5</v>
      </c>
      <c r="I17" s="47" t="s">
        <v>82</v>
      </c>
      <c r="J17" s="48" t="s">
        <v>83</v>
      </c>
      <c r="K17" s="47" t="s">
        <v>84</v>
      </c>
      <c r="L17" s="47" t="s">
        <v>85</v>
      </c>
      <c r="M17" s="48" t="s">
        <v>69</v>
      </c>
      <c r="N17" s="48" t="s">
        <v>79</v>
      </c>
      <c r="O17" s="49" t="s">
        <v>80</v>
      </c>
      <c r="P17" s="50" t="s">
        <v>81</v>
      </c>
    </row>
    <row r="18" spans="1:16" ht="12.75" customHeight="1" thickBot="1" x14ac:dyDescent="0.25">
      <c r="A18" s="10" t="str">
        <f t="shared" si="0"/>
        <v>BAVM 209 </v>
      </c>
      <c r="B18" s="3" t="str">
        <f t="shared" si="1"/>
        <v>I</v>
      </c>
      <c r="C18" s="10">
        <f t="shared" si="2"/>
        <v>54937.47</v>
      </c>
      <c r="D18" s="12" t="str">
        <f t="shared" si="3"/>
        <v>vis</v>
      </c>
      <c r="E18" s="46">
        <f>VLOOKUP(C18,Active!C$21:E$973,3,FALSE)</f>
        <v>10096.035513816625</v>
      </c>
      <c r="F18" s="3" t="s">
        <v>64</v>
      </c>
      <c r="G18" s="12" t="str">
        <f t="shared" si="4"/>
        <v>54937.4700</v>
      </c>
      <c r="H18" s="10">
        <f t="shared" si="5"/>
        <v>10248</v>
      </c>
      <c r="I18" s="47" t="s">
        <v>86</v>
      </c>
      <c r="J18" s="48" t="s">
        <v>87</v>
      </c>
      <c r="K18" s="47" t="s">
        <v>88</v>
      </c>
      <c r="L18" s="47" t="s">
        <v>89</v>
      </c>
      <c r="M18" s="48" t="s">
        <v>69</v>
      </c>
      <c r="N18" s="48" t="s">
        <v>79</v>
      </c>
      <c r="O18" s="49" t="s">
        <v>80</v>
      </c>
      <c r="P18" s="50" t="s">
        <v>81</v>
      </c>
    </row>
    <row r="19" spans="1:16" ht="12.75" customHeight="1" thickBot="1" x14ac:dyDescent="0.25">
      <c r="A19" s="10" t="str">
        <f t="shared" si="0"/>
        <v>BAVM 209 </v>
      </c>
      <c r="B19" s="3" t="str">
        <f t="shared" si="1"/>
        <v>II</v>
      </c>
      <c r="C19" s="10">
        <f t="shared" si="2"/>
        <v>54937.585400000004</v>
      </c>
      <c r="D19" s="12" t="str">
        <f t="shared" si="3"/>
        <v>vis</v>
      </c>
      <c r="E19" s="46">
        <f>VLOOKUP(C19,Active!C$21:E$973,3,FALSE)</f>
        <v>10096.51352707094</v>
      </c>
      <c r="F19" s="3" t="s">
        <v>64</v>
      </c>
      <c r="G19" s="12" t="str">
        <f t="shared" si="4"/>
        <v>54937.5854</v>
      </c>
      <c r="H19" s="10">
        <f t="shared" si="5"/>
        <v>10248.5</v>
      </c>
      <c r="I19" s="47" t="s">
        <v>90</v>
      </c>
      <c r="J19" s="48" t="s">
        <v>91</v>
      </c>
      <c r="K19" s="47" t="s">
        <v>92</v>
      </c>
      <c r="L19" s="47" t="s">
        <v>93</v>
      </c>
      <c r="M19" s="48" t="s">
        <v>69</v>
      </c>
      <c r="N19" s="48" t="s">
        <v>79</v>
      </c>
      <c r="O19" s="49" t="s">
        <v>80</v>
      </c>
      <c r="P19" s="50" t="s">
        <v>81</v>
      </c>
    </row>
    <row r="20" spans="1:16" ht="12.75" customHeight="1" thickBot="1" x14ac:dyDescent="0.25">
      <c r="A20" s="10" t="str">
        <f t="shared" si="0"/>
        <v>BAVM 214 </v>
      </c>
      <c r="B20" s="3" t="str">
        <f t="shared" si="1"/>
        <v>I</v>
      </c>
      <c r="C20" s="10">
        <f t="shared" si="2"/>
        <v>55049.485000000001</v>
      </c>
      <c r="D20" s="12" t="str">
        <f t="shared" si="3"/>
        <v>vis</v>
      </c>
      <c r="E20" s="46">
        <f>VLOOKUP(C20,Active!C$21:E$973,3,FALSE)</f>
        <v>10560.027322144077</v>
      </c>
      <c r="F20" s="3" t="s">
        <v>64</v>
      </c>
      <c r="G20" s="12" t="str">
        <f t="shared" si="4"/>
        <v>55049.4850</v>
      </c>
      <c r="H20" s="10">
        <f t="shared" si="5"/>
        <v>10712</v>
      </c>
      <c r="I20" s="47" t="s">
        <v>94</v>
      </c>
      <c r="J20" s="48" t="s">
        <v>95</v>
      </c>
      <c r="K20" s="47" t="s">
        <v>96</v>
      </c>
      <c r="L20" s="47" t="s">
        <v>97</v>
      </c>
      <c r="M20" s="48" t="s">
        <v>69</v>
      </c>
      <c r="N20" s="48" t="s">
        <v>79</v>
      </c>
      <c r="O20" s="49" t="s">
        <v>98</v>
      </c>
      <c r="P20" s="50" t="s">
        <v>99</v>
      </c>
    </row>
    <row r="21" spans="1:16" ht="12.75" customHeight="1" thickBot="1" x14ac:dyDescent="0.25">
      <c r="A21" s="10" t="str">
        <f t="shared" si="0"/>
        <v>BAVM 214 </v>
      </c>
      <c r="B21" s="3" t="str">
        <f t="shared" si="1"/>
        <v>I</v>
      </c>
      <c r="C21" s="10">
        <f t="shared" si="2"/>
        <v>55050.452499999999</v>
      </c>
      <c r="D21" s="12" t="str">
        <f t="shared" si="3"/>
        <v>vis</v>
      </c>
      <c r="E21" s="46">
        <f>VLOOKUP(C21,Active!C$21:E$973,3,FALSE)</f>
        <v>10564.034928933848</v>
      </c>
      <c r="F21" s="3" t="s">
        <v>64</v>
      </c>
      <c r="G21" s="12" t="str">
        <f t="shared" si="4"/>
        <v>55050.4525</v>
      </c>
      <c r="H21" s="10">
        <f t="shared" si="5"/>
        <v>10716</v>
      </c>
      <c r="I21" s="47" t="s">
        <v>100</v>
      </c>
      <c r="J21" s="48" t="s">
        <v>101</v>
      </c>
      <c r="K21" s="47" t="s">
        <v>102</v>
      </c>
      <c r="L21" s="47" t="s">
        <v>103</v>
      </c>
      <c r="M21" s="48" t="s">
        <v>69</v>
      </c>
      <c r="N21" s="48" t="s">
        <v>79</v>
      </c>
      <c r="O21" s="49" t="s">
        <v>98</v>
      </c>
      <c r="P21" s="50" t="s">
        <v>99</v>
      </c>
    </row>
    <row r="22" spans="1:16" ht="12.75" customHeight="1" thickBot="1" x14ac:dyDescent="0.25">
      <c r="A22" s="10" t="str">
        <f t="shared" si="0"/>
        <v>IBVS 5920 </v>
      </c>
      <c r="B22" s="3" t="str">
        <f t="shared" si="1"/>
        <v>I</v>
      </c>
      <c r="C22" s="10">
        <f t="shared" si="2"/>
        <v>55059.3874</v>
      </c>
      <c r="D22" s="12" t="str">
        <f t="shared" si="3"/>
        <v>vis</v>
      </c>
      <c r="E22" s="46">
        <f>VLOOKUP(C22,Active!C$21:E$973,3,FALSE)</f>
        <v>10601.045332971031</v>
      </c>
      <c r="F22" s="3" t="s">
        <v>64</v>
      </c>
      <c r="G22" s="12" t="str">
        <f t="shared" si="4"/>
        <v>55059.3874</v>
      </c>
      <c r="H22" s="10">
        <f t="shared" si="5"/>
        <v>10753</v>
      </c>
      <c r="I22" s="47" t="s">
        <v>104</v>
      </c>
      <c r="J22" s="48" t="s">
        <v>105</v>
      </c>
      <c r="K22" s="47" t="s">
        <v>106</v>
      </c>
      <c r="L22" s="47" t="s">
        <v>107</v>
      </c>
      <c r="M22" s="48" t="s">
        <v>69</v>
      </c>
      <c r="N22" s="48" t="s">
        <v>56</v>
      </c>
      <c r="O22" s="49" t="s">
        <v>71</v>
      </c>
      <c r="P22" s="50" t="s">
        <v>108</v>
      </c>
    </row>
    <row r="23" spans="1:16" ht="12.75" customHeight="1" thickBot="1" x14ac:dyDescent="0.25">
      <c r="A23" s="10" t="str">
        <f t="shared" si="0"/>
        <v>IBVS 5920 </v>
      </c>
      <c r="B23" s="3" t="str">
        <f t="shared" si="1"/>
        <v>II</v>
      </c>
      <c r="C23" s="10">
        <f t="shared" si="2"/>
        <v>55059.501199999999</v>
      </c>
      <c r="D23" s="12" t="str">
        <f t="shared" si="3"/>
        <v>vis</v>
      </c>
      <c r="E23" s="46">
        <f>VLOOKUP(C23,Active!C$21:E$973,3,FALSE)</f>
        <v>10601.51671865855</v>
      </c>
      <c r="F23" s="3" t="s">
        <v>64</v>
      </c>
      <c r="G23" s="12" t="str">
        <f t="shared" si="4"/>
        <v>55059.5012</v>
      </c>
      <c r="H23" s="10">
        <f t="shared" si="5"/>
        <v>10753.5</v>
      </c>
      <c r="I23" s="47" t="s">
        <v>109</v>
      </c>
      <c r="J23" s="48" t="s">
        <v>110</v>
      </c>
      <c r="K23" s="47" t="s">
        <v>111</v>
      </c>
      <c r="L23" s="47" t="s">
        <v>112</v>
      </c>
      <c r="M23" s="48" t="s">
        <v>69</v>
      </c>
      <c r="N23" s="48" t="s">
        <v>56</v>
      </c>
      <c r="O23" s="49" t="s">
        <v>71</v>
      </c>
      <c r="P23" s="50" t="s">
        <v>108</v>
      </c>
    </row>
    <row r="24" spans="1:16" ht="12.75" customHeight="1" thickBot="1" x14ac:dyDescent="0.25">
      <c r="A24" s="10" t="str">
        <f t="shared" si="0"/>
        <v>IBVS 5945 </v>
      </c>
      <c r="B24" s="3" t="str">
        <f t="shared" si="1"/>
        <v>I</v>
      </c>
      <c r="C24" s="10">
        <f t="shared" si="2"/>
        <v>55321.803699999997</v>
      </c>
      <c r="D24" s="12" t="str">
        <f t="shared" si="3"/>
        <v>vis</v>
      </c>
      <c r="E24" s="46">
        <f>VLOOKUP(C24,Active!C$21:E$973,3,FALSE)</f>
        <v>11688.033803904376</v>
      </c>
      <c r="F24" s="3" t="s">
        <v>64</v>
      </c>
      <c r="G24" s="12" t="str">
        <f t="shared" si="4"/>
        <v>55321.8037</v>
      </c>
      <c r="H24" s="10">
        <f t="shared" si="5"/>
        <v>11840</v>
      </c>
      <c r="I24" s="47" t="s">
        <v>113</v>
      </c>
      <c r="J24" s="48" t="s">
        <v>114</v>
      </c>
      <c r="K24" s="47" t="s">
        <v>115</v>
      </c>
      <c r="L24" s="47" t="s">
        <v>116</v>
      </c>
      <c r="M24" s="48" t="s">
        <v>69</v>
      </c>
      <c r="N24" s="48" t="s">
        <v>64</v>
      </c>
      <c r="O24" s="49" t="s">
        <v>117</v>
      </c>
      <c r="P24" s="50" t="s">
        <v>118</v>
      </c>
    </row>
    <row r="25" spans="1:16" ht="12.75" customHeight="1" thickBot="1" x14ac:dyDescent="0.25">
      <c r="A25" s="10" t="str">
        <f t="shared" si="0"/>
        <v>BAVM 214 </v>
      </c>
      <c r="B25" s="3" t="str">
        <f t="shared" si="1"/>
        <v>II</v>
      </c>
      <c r="C25" s="10">
        <f t="shared" si="2"/>
        <v>55341.479700000004</v>
      </c>
      <c r="D25" s="12" t="str">
        <f t="shared" si="3"/>
        <v>vis</v>
      </c>
      <c r="E25" s="46">
        <f>VLOOKUP(C25,Active!C$21:E$973,3,FALSE)</f>
        <v>11769.536306432199</v>
      </c>
      <c r="F25" s="3" t="s">
        <v>64</v>
      </c>
      <c r="G25" s="12" t="str">
        <f t="shared" si="4"/>
        <v>55341.4797</v>
      </c>
      <c r="H25" s="10">
        <f t="shared" si="5"/>
        <v>11921.5</v>
      </c>
      <c r="I25" s="47" t="s">
        <v>119</v>
      </c>
      <c r="J25" s="48" t="s">
        <v>120</v>
      </c>
      <c r="K25" s="47" t="s">
        <v>121</v>
      </c>
      <c r="L25" s="47" t="s">
        <v>122</v>
      </c>
      <c r="M25" s="48" t="s">
        <v>69</v>
      </c>
      <c r="N25" s="48" t="s">
        <v>79</v>
      </c>
      <c r="O25" s="49" t="s">
        <v>80</v>
      </c>
      <c r="P25" s="50" t="s">
        <v>99</v>
      </c>
    </row>
    <row r="26" spans="1:16" ht="12.75" customHeight="1" thickBot="1" x14ac:dyDescent="0.25">
      <c r="A26" s="10" t="str">
        <f t="shared" si="0"/>
        <v>BAVM 214 </v>
      </c>
      <c r="B26" s="3" t="str">
        <f t="shared" si="1"/>
        <v>I</v>
      </c>
      <c r="C26" s="10">
        <f t="shared" si="2"/>
        <v>55358.500399999997</v>
      </c>
      <c r="D26" s="12" t="str">
        <f t="shared" si="3"/>
        <v>vis</v>
      </c>
      <c r="E26" s="46">
        <f>VLOOKUP(C26,Active!C$21:E$973,3,FALSE)</f>
        <v>11840.039947658786</v>
      </c>
      <c r="F26" s="3" t="s">
        <v>64</v>
      </c>
      <c r="G26" s="12" t="str">
        <f t="shared" si="4"/>
        <v>55358.5004</v>
      </c>
      <c r="H26" s="10">
        <f t="shared" si="5"/>
        <v>11992</v>
      </c>
      <c r="I26" s="47" t="s">
        <v>123</v>
      </c>
      <c r="J26" s="48" t="s">
        <v>124</v>
      </c>
      <c r="K26" s="47" t="s">
        <v>125</v>
      </c>
      <c r="L26" s="47" t="s">
        <v>126</v>
      </c>
      <c r="M26" s="48" t="s">
        <v>69</v>
      </c>
      <c r="N26" s="48" t="s">
        <v>79</v>
      </c>
      <c r="O26" s="49" t="s">
        <v>80</v>
      </c>
      <c r="P26" s="50" t="s">
        <v>99</v>
      </c>
    </row>
    <row r="27" spans="1:16" ht="12.75" customHeight="1" thickBot="1" x14ac:dyDescent="0.25">
      <c r="A27" s="10" t="str">
        <f t="shared" si="0"/>
        <v>BAVM 214 </v>
      </c>
      <c r="B27" s="3" t="str">
        <f t="shared" si="1"/>
        <v>II</v>
      </c>
      <c r="C27" s="10">
        <f t="shared" si="2"/>
        <v>55376.484799999998</v>
      </c>
      <c r="D27" s="12" t="str">
        <f t="shared" si="3"/>
        <v>vis</v>
      </c>
      <c r="E27" s="46">
        <f>VLOOKUP(C27,Active!C$21:E$973,3,FALSE)</f>
        <v>11914.53545520407</v>
      </c>
      <c r="F27" s="3" t="s">
        <v>64</v>
      </c>
      <c r="G27" s="12" t="str">
        <f t="shared" si="4"/>
        <v>55376.4848</v>
      </c>
      <c r="H27" s="10">
        <f t="shared" si="5"/>
        <v>12066.5</v>
      </c>
      <c r="I27" s="47" t="s">
        <v>127</v>
      </c>
      <c r="J27" s="48" t="s">
        <v>128</v>
      </c>
      <c r="K27" s="47" t="s">
        <v>129</v>
      </c>
      <c r="L27" s="47" t="s">
        <v>130</v>
      </c>
      <c r="M27" s="48" t="s">
        <v>69</v>
      </c>
      <c r="N27" s="48" t="s">
        <v>79</v>
      </c>
      <c r="O27" s="49" t="s">
        <v>80</v>
      </c>
      <c r="P27" s="50" t="s">
        <v>99</v>
      </c>
    </row>
    <row r="28" spans="1:16" ht="12.75" customHeight="1" thickBot="1" x14ac:dyDescent="0.25">
      <c r="A28" s="10" t="str">
        <f t="shared" si="0"/>
        <v>BAVM 215 </v>
      </c>
      <c r="B28" s="3" t="str">
        <f t="shared" si="1"/>
        <v>I</v>
      </c>
      <c r="C28" s="10">
        <f t="shared" si="2"/>
        <v>55388.436999999998</v>
      </c>
      <c r="D28" s="12" t="str">
        <f t="shared" si="3"/>
        <v>vis</v>
      </c>
      <c r="E28" s="46">
        <f>VLOOKUP(C28,Active!C$21:E$973,3,FALSE)</f>
        <v>11964.04420752734</v>
      </c>
      <c r="F28" s="3" t="s">
        <v>64</v>
      </c>
      <c r="G28" s="12" t="str">
        <f t="shared" si="4"/>
        <v>55388.4370</v>
      </c>
      <c r="H28" s="10">
        <f t="shared" si="5"/>
        <v>12116</v>
      </c>
      <c r="I28" s="47" t="s">
        <v>131</v>
      </c>
      <c r="J28" s="48" t="s">
        <v>132</v>
      </c>
      <c r="K28" s="47" t="s">
        <v>133</v>
      </c>
      <c r="L28" s="47" t="s">
        <v>134</v>
      </c>
      <c r="M28" s="48" t="s">
        <v>69</v>
      </c>
      <c r="N28" s="48" t="s">
        <v>79</v>
      </c>
      <c r="O28" s="49" t="s">
        <v>80</v>
      </c>
      <c r="P28" s="50" t="s">
        <v>135</v>
      </c>
    </row>
    <row r="29" spans="1:16" ht="12.75" customHeight="1" thickBot="1" x14ac:dyDescent="0.25">
      <c r="A29" s="10" t="str">
        <f t="shared" si="0"/>
        <v>BAVM 215 </v>
      </c>
      <c r="B29" s="3" t="str">
        <f t="shared" si="1"/>
        <v>II</v>
      </c>
      <c r="C29" s="10">
        <f t="shared" si="2"/>
        <v>55388.554199999999</v>
      </c>
      <c r="D29" s="12" t="str">
        <f t="shared" si="3"/>
        <v>vis</v>
      </c>
      <c r="E29" s="46">
        <f>VLOOKUP(C29,Active!C$21:E$973,3,FALSE)</f>
        <v>11964.52967679428</v>
      </c>
      <c r="F29" s="3" t="s">
        <v>64</v>
      </c>
      <c r="G29" s="12" t="str">
        <f t="shared" si="4"/>
        <v>55388.5542</v>
      </c>
      <c r="H29" s="10">
        <f t="shared" si="5"/>
        <v>12116.5</v>
      </c>
      <c r="I29" s="47" t="s">
        <v>136</v>
      </c>
      <c r="J29" s="48" t="s">
        <v>137</v>
      </c>
      <c r="K29" s="47" t="s">
        <v>138</v>
      </c>
      <c r="L29" s="47" t="s">
        <v>103</v>
      </c>
      <c r="M29" s="48" t="s">
        <v>69</v>
      </c>
      <c r="N29" s="48" t="s">
        <v>79</v>
      </c>
      <c r="O29" s="49" t="s">
        <v>80</v>
      </c>
      <c r="P29" s="50" t="s">
        <v>135</v>
      </c>
    </row>
    <row r="30" spans="1:16" ht="12.75" customHeight="1" thickBot="1" x14ac:dyDescent="0.25">
      <c r="A30" s="10" t="str">
        <f t="shared" si="0"/>
        <v>BAVM 220 </v>
      </c>
      <c r="B30" s="3" t="str">
        <f t="shared" si="1"/>
        <v>II</v>
      </c>
      <c r="C30" s="10">
        <f t="shared" si="2"/>
        <v>55405.4548</v>
      </c>
      <c r="D30" s="12" t="str">
        <f t="shared" si="3"/>
        <v>vis</v>
      </c>
      <c r="E30" s="46">
        <f>VLOOKUP(C30,Active!C$21:E$973,3,FALSE)</f>
        <v>12034.535836289164</v>
      </c>
      <c r="F30" s="3" t="s">
        <v>64</v>
      </c>
      <c r="G30" s="12" t="str">
        <f t="shared" si="4"/>
        <v>55405.4548</v>
      </c>
      <c r="H30" s="10">
        <f t="shared" si="5"/>
        <v>12186.5</v>
      </c>
      <c r="I30" s="47" t="s">
        <v>139</v>
      </c>
      <c r="J30" s="48" t="s">
        <v>140</v>
      </c>
      <c r="K30" s="47" t="s">
        <v>141</v>
      </c>
      <c r="L30" s="47" t="s">
        <v>142</v>
      </c>
      <c r="M30" s="48" t="s">
        <v>69</v>
      </c>
      <c r="N30" s="48" t="s">
        <v>79</v>
      </c>
      <c r="O30" s="49" t="s">
        <v>143</v>
      </c>
      <c r="P30" s="50" t="s">
        <v>144</v>
      </c>
    </row>
    <row r="31" spans="1:16" ht="12.75" customHeight="1" thickBot="1" x14ac:dyDescent="0.25">
      <c r="A31" s="10" t="str">
        <f t="shared" si="0"/>
        <v>IBVS 5992 </v>
      </c>
      <c r="B31" s="3" t="str">
        <f t="shared" si="1"/>
        <v>I</v>
      </c>
      <c r="C31" s="10">
        <f t="shared" si="2"/>
        <v>55736.802000000003</v>
      </c>
      <c r="D31" s="12" t="str">
        <f t="shared" si="3"/>
        <v>vis</v>
      </c>
      <c r="E31" s="46">
        <f>VLOOKUP(C31,Active!C$21:E$973,3,FALSE)</f>
        <v>13407.0518967475</v>
      </c>
      <c r="F31" s="3" t="s">
        <v>64</v>
      </c>
      <c r="G31" s="12" t="str">
        <f t="shared" si="4"/>
        <v>55736.8020</v>
      </c>
      <c r="H31" s="10">
        <f t="shared" si="5"/>
        <v>13559</v>
      </c>
      <c r="I31" s="47" t="s">
        <v>145</v>
      </c>
      <c r="J31" s="48" t="s">
        <v>146</v>
      </c>
      <c r="K31" s="47" t="s">
        <v>147</v>
      </c>
      <c r="L31" s="47" t="s">
        <v>148</v>
      </c>
      <c r="M31" s="48" t="s">
        <v>69</v>
      </c>
      <c r="N31" s="48" t="s">
        <v>64</v>
      </c>
      <c r="O31" s="49" t="s">
        <v>117</v>
      </c>
      <c r="P31" s="50" t="s">
        <v>149</v>
      </c>
    </row>
    <row r="32" spans="1:16" ht="12.75" customHeight="1" thickBot="1" x14ac:dyDescent="0.25">
      <c r="A32" s="10" t="str">
        <f t="shared" si="0"/>
        <v>BAVM 231 </v>
      </c>
      <c r="B32" s="3" t="str">
        <f t="shared" si="1"/>
        <v>I</v>
      </c>
      <c r="C32" s="10">
        <f t="shared" si="2"/>
        <v>56132.482600000003</v>
      </c>
      <c r="D32" s="12" t="str">
        <f t="shared" si="3"/>
        <v>vis</v>
      </c>
      <c r="E32" s="46">
        <f>VLOOKUP(C32,Active!C$21:E$973,3,FALSE)</f>
        <v>15046.051647799522</v>
      </c>
      <c r="F32" s="3" t="s">
        <v>64</v>
      </c>
      <c r="G32" s="12" t="str">
        <f t="shared" si="4"/>
        <v>56132.4826</v>
      </c>
      <c r="H32" s="10">
        <f t="shared" si="5"/>
        <v>15198</v>
      </c>
      <c r="I32" s="47" t="s">
        <v>150</v>
      </c>
      <c r="J32" s="48" t="s">
        <v>151</v>
      </c>
      <c r="K32" s="47" t="s">
        <v>152</v>
      </c>
      <c r="L32" s="47" t="s">
        <v>153</v>
      </c>
      <c r="M32" s="48" t="s">
        <v>69</v>
      </c>
      <c r="N32" s="48" t="s">
        <v>79</v>
      </c>
      <c r="O32" s="49" t="s">
        <v>80</v>
      </c>
      <c r="P32" s="50" t="s">
        <v>154</v>
      </c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</sheetData>
  <phoneticPr fontId="8" type="noConversion"/>
  <hyperlinks>
    <hyperlink ref="P14" r:id="rId1" display="http://www.konkoly.hu/cgi-bin/IBVS?5781" xr:uid="{00000000-0004-0000-0100-000000000000}"/>
    <hyperlink ref="P15" r:id="rId2" display="http://www.konkoly.hu/cgi-bin/IBVS?5781" xr:uid="{00000000-0004-0000-0100-000001000000}"/>
    <hyperlink ref="P16" r:id="rId3" display="http://www.bav-astro.de/sfs/BAVM_link.php?BAVMnr=209" xr:uid="{00000000-0004-0000-0100-000002000000}"/>
    <hyperlink ref="P17" r:id="rId4" display="http://www.bav-astro.de/sfs/BAVM_link.php?BAVMnr=209" xr:uid="{00000000-0004-0000-0100-000003000000}"/>
    <hyperlink ref="P18" r:id="rId5" display="http://www.bav-astro.de/sfs/BAVM_link.php?BAVMnr=209" xr:uid="{00000000-0004-0000-0100-000004000000}"/>
    <hyperlink ref="P19" r:id="rId6" display="http://www.bav-astro.de/sfs/BAVM_link.php?BAVMnr=209" xr:uid="{00000000-0004-0000-0100-000005000000}"/>
    <hyperlink ref="P20" r:id="rId7" display="http://www.bav-astro.de/sfs/BAVM_link.php?BAVMnr=214" xr:uid="{00000000-0004-0000-0100-000006000000}"/>
    <hyperlink ref="P21" r:id="rId8" display="http://www.bav-astro.de/sfs/BAVM_link.php?BAVMnr=214" xr:uid="{00000000-0004-0000-0100-000007000000}"/>
    <hyperlink ref="P22" r:id="rId9" display="http://www.konkoly.hu/cgi-bin/IBVS?5920" xr:uid="{00000000-0004-0000-0100-000008000000}"/>
    <hyperlink ref="P23" r:id="rId10" display="http://www.konkoly.hu/cgi-bin/IBVS?5920" xr:uid="{00000000-0004-0000-0100-000009000000}"/>
    <hyperlink ref="P24" r:id="rId11" display="http://www.konkoly.hu/cgi-bin/IBVS?5945" xr:uid="{00000000-0004-0000-0100-00000A000000}"/>
    <hyperlink ref="P25" r:id="rId12" display="http://www.bav-astro.de/sfs/BAVM_link.php?BAVMnr=214" xr:uid="{00000000-0004-0000-0100-00000B000000}"/>
    <hyperlink ref="P26" r:id="rId13" display="http://www.bav-astro.de/sfs/BAVM_link.php?BAVMnr=214" xr:uid="{00000000-0004-0000-0100-00000C000000}"/>
    <hyperlink ref="P27" r:id="rId14" display="http://www.bav-astro.de/sfs/BAVM_link.php?BAVMnr=214" xr:uid="{00000000-0004-0000-0100-00000D000000}"/>
    <hyperlink ref="P28" r:id="rId15" display="http://www.bav-astro.de/sfs/BAVM_link.php?BAVMnr=215" xr:uid="{00000000-0004-0000-0100-00000E000000}"/>
    <hyperlink ref="P29" r:id="rId16" display="http://www.bav-astro.de/sfs/BAVM_link.php?BAVMnr=215" xr:uid="{00000000-0004-0000-0100-00000F000000}"/>
    <hyperlink ref="P30" r:id="rId17" display="http://www.bav-astro.de/sfs/BAVM_link.php?BAVMnr=220" xr:uid="{00000000-0004-0000-0100-000010000000}"/>
    <hyperlink ref="P31" r:id="rId18" display="http://www.konkoly.hu/cgi-bin/IBVS?5992" xr:uid="{00000000-0004-0000-0100-000011000000}"/>
    <hyperlink ref="P32" r:id="rId19" display="http://www.bav-astro.de/sfs/BAVM_link.php?BAVMnr=231" xr:uid="{00000000-0004-0000-0100-000012000000}"/>
    <hyperlink ref="P11" r:id="rId20" display="http://www.bav-astro.de/sfs/BAVM_link.php?BAVMnr=241" xr:uid="{00000000-0004-0000-0100-000013000000}"/>
    <hyperlink ref="P12" r:id="rId21" display="http://www.bav-astro.de/sfs/BAVM_link.php?BAVMnr=241" xr:uid="{00000000-0004-0000-0100-000014000000}"/>
    <hyperlink ref="P13" r:id="rId22" display="http://www.bav-astro.de/sfs/BAVM_link.php?BAVMnr=241" xr:uid="{00000000-0004-0000-01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2024-08-24T08:08:49Z</dcterms:modified>
</cp:coreProperties>
</file>