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3A1B7B-10F3-490E-B2B6-DB866BE71C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7" i="1"/>
  <c r="Q28" i="1"/>
  <c r="E24" i="1"/>
  <c r="F24" i="1"/>
  <c r="G24" i="1"/>
  <c r="H24" i="1"/>
  <c r="E26" i="1"/>
  <c r="F26" i="1"/>
  <c r="Q23" i="1"/>
  <c r="Q24" i="1"/>
  <c r="Q25" i="1"/>
  <c r="Q26" i="1"/>
  <c r="E14" i="1"/>
  <c r="E15" i="1" s="1"/>
  <c r="C17" i="1"/>
  <c r="E22" i="1"/>
  <c r="F22" i="1"/>
  <c r="G22" i="1"/>
  <c r="I22" i="1"/>
  <c r="Q22" i="1"/>
  <c r="R22" i="1"/>
  <c r="C7" i="1"/>
  <c r="E27" i="1"/>
  <c r="F27" i="1"/>
  <c r="C8" i="1"/>
  <c r="E23" i="1"/>
  <c r="F23" i="1"/>
  <c r="G23" i="1"/>
  <c r="H23" i="1"/>
  <c r="E21" i="1"/>
  <c r="F21" i="1"/>
  <c r="G21" i="1"/>
  <c r="H21" i="1"/>
  <c r="Q21" i="1"/>
  <c r="E25" i="1"/>
  <c r="F25" i="1"/>
  <c r="E28" i="1"/>
  <c r="F28" i="1"/>
  <c r="G28" i="1"/>
  <c r="H28" i="1"/>
  <c r="G26" i="1"/>
  <c r="H26" i="1"/>
  <c r="G27" i="1"/>
  <c r="H27" i="1"/>
  <c r="G25" i="1"/>
  <c r="H25" i="1"/>
  <c r="C12" i="1"/>
  <c r="C16" i="1" l="1"/>
  <c r="D18" i="1" s="1"/>
  <c r="C11" i="1"/>
  <c r="C15" i="1" l="1"/>
  <c r="O27" i="1"/>
  <c r="O28" i="1"/>
  <c r="O26" i="1"/>
  <c r="O25" i="1"/>
  <c r="O22" i="1"/>
  <c r="O23" i="1"/>
  <c r="O24" i="1"/>
  <c r="O21" i="1"/>
  <c r="C18" i="1" l="1"/>
  <c r="E16" i="1"/>
  <c r="E17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<sst xmlns="http://schemas.openxmlformats.org/spreadsheetml/2006/main" count="59" uniqueCount="50">
  <si>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</si>
  <si>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</si>
  <si>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</si>
  <si>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</si>
  <si>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</si>
  <si>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</si>
  <si>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</si>
  <si>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</si>
  <si>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</si>
  <si>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</si>
  <si>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</si>
  <si>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</si>
  <si>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</si>
  <si>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</si>
  <si>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</si>
  <si>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</si>
  <si>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</si>
  <si>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</si>
  <si>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</si>
  <si>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</si>
  <si>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</si>
  <si>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</si>
  <si>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</si>
  <si>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</si>
  <si>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</si>
  <si>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</si>
  <si>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</si>
  <si>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</si>
  <si>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</si>
  <si>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</si>
  <si>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</si>
  <si>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</si>
  <si>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</si>
  <si>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</si>
  <si>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</si>
  <si>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</si>
  <si>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</si>
  <si>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</si>
  <si>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</si>
  <si>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V1105 Her / GSC 2622-1223</t>
  </si>
  <si>
    <t>EW</t>
  </si>
  <si>
    <t>Add cycle</t>
  </si>
  <si>
    <t>Old Cycle</t>
  </si>
  <si>
    <t>IBVS 5966</t>
  </si>
  <si>
    <t>IBVS 6010</t>
  </si>
  <si>
    <t>II</t>
  </si>
  <si>
    <t>I</t>
  </si>
  <si>
    <t>IBVS 6070</t>
  </si>
  <si>
    <t>CCD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</si>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</sst>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 applyAlignment="1"/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V1105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0.30835600000136765</c:v>
                </c:pt>
                <c:pt idx="3">
                  <c:v>0.30880400000023656</c:v>
                </c:pt>
                <c:pt idx="4">
                  <c:v>0.30806800000573276</c:v>
                </c:pt>
                <c:pt idx="5">
                  <c:v>0.31111999999848194</c:v>
                </c:pt>
                <c:pt idx="6">
                  <c:v>0.34603200000856305</c:v>
                </c:pt>
                <c:pt idx="7">
                  <c:v>0.34683200000290526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0C-407F-9564-BF3C2F8027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0.28349200000229757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0C-407F-9564-BF3C2F8027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0C-407F-9564-BF3C2F8027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0C-407F-9564-BF3C2F8027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0C-407F-9564-BF3C2F8027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0C-407F-9564-BF3C2F8027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1.6999999999999999E-3</c:v>
                  </c:pt>
                  <c:pt idx="3">
                    <c:v>2.0999999999999999E-3</c:v>
                  </c:pt>
                  <c:pt idx="4">
                    <c:v>2.5999999999999999E-3</c:v>
                  </c:pt>
                  <c:pt idx="5">
                    <c:v>1.1000000000000001E-3</c:v>
                  </c:pt>
                  <c:pt idx="6">
                    <c:v>1.6999999999999999E-3</c:v>
                  </c:pt>
                  <c:pt idx="7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0C-407F-9564-BF3C2F8027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8714.5</c:v>
                </c:pt>
                <c:pt idx="2">
                  <c:v>9723.5</c:v>
                </c:pt>
                <c:pt idx="3">
                  <c:v>9724</c:v>
                </c:pt>
                <c:pt idx="4">
                  <c:v>9733</c:v>
                </c:pt>
                <c:pt idx="5">
                  <c:v>9832.5</c:v>
                </c:pt>
                <c:pt idx="6">
                  <c:v>10942</c:v>
                </c:pt>
                <c:pt idx="7">
                  <c:v>10979.5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3.0025182669672856E-2</c:v>
                </c:pt>
                <c:pt idx="1">
                  <c:v>0.28058194339196063</c:v>
                </c:pt>
                <c:pt idx="2">
                  <c:v>0.30959241692099709</c:v>
                </c:pt>
                <c:pt idx="3">
                  <c:v>0.30960679277507491</c:v>
                </c:pt>
                <c:pt idx="4">
                  <c:v>0.30986555814847566</c:v>
                </c:pt>
                <c:pt idx="5">
                  <c:v>0.31272635310996139</c:v>
                </c:pt>
                <c:pt idx="6">
                  <c:v>0.34462637330863927</c:v>
                </c:pt>
                <c:pt idx="7">
                  <c:v>0.34570456236447561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0C-407F-9564-BF3C2F80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479376"/>
        <c:axId val="1"/>
      </c:scatterChart>
      <c:valAx>
        <c:axId val="68147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479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B39835-98B2-9E4A-FFB1-7327CBC50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52542.021999999997</v>
      </c>
      <c r="D4" s="9">
        <v>0.32170399999999999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52542.021999999997</v>
      </c>
    </row>
    <row r="8" spans="1:7" x14ac:dyDescent="0.2">
      <c r="A8" t="s">
        <v>3</v>
      </c>
      <c r="C8">
        <f>+D4</f>
        <v>0.32170399999999999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3.0025182669672856E-2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2.8751708155635755E-5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41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60354.77938043981</v>
      </c>
    </row>
    <row r="15" spans="1:7" x14ac:dyDescent="0.2">
      <c r="A15" s="14" t="s">
        <v>18</v>
      </c>
      <c r="B15" s="12"/>
      <c r="C15" s="15">
        <f ca="1">(C7+C11)+(C8+C12)*INT(MAX(F21:F3533))</f>
        <v>56074.355906186509</v>
      </c>
      <c r="D15" s="16" t="s">
        <v>42</v>
      </c>
      <c r="E15" s="17">
        <f ca="1">ROUND(2*(E14-$C$7)/$C$8,0)/2+E13</f>
        <v>24286.5</v>
      </c>
    </row>
    <row r="16" spans="1:7" x14ac:dyDescent="0.2">
      <c r="A16" s="18" t="s">
        <v>4</v>
      </c>
      <c r="B16" s="12"/>
      <c r="C16" s="19">
        <f ca="1">+C8+C12</f>
        <v>0.32173275170815563</v>
      </c>
      <c r="D16" s="16" t="s">
        <v>35</v>
      </c>
      <c r="E16" s="26">
        <f ca="1">ROUND(2*(E14-$C$15)/$C$16,0)/2+E13</f>
        <v>13305.5</v>
      </c>
    </row>
    <row r="17" spans="1:21" ht="13.5" thickBot="1" x14ac:dyDescent="0.25">
      <c r="A17" s="16" t="s">
        <v>31</v>
      </c>
      <c r="B17" s="12"/>
      <c r="C17" s="12">
        <f>COUNT(C21:C2191)</f>
        <v>8</v>
      </c>
      <c r="D17" s="16" t="s">
        <v>36</v>
      </c>
      <c r="E17" s="20">
        <f ca="1">+$C$15+$C$16*E16-15018.5-$C$9/24</f>
        <v>45337.066867372712</v>
      </c>
    </row>
    <row r="18" spans="1:21" ht="14.25" thickTop="1" thickBot="1" x14ac:dyDescent="0.25">
      <c r="A18" s="18" t="s">
        <v>5</v>
      </c>
      <c r="B18" s="12"/>
      <c r="C18" s="21">
        <f ca="1">+C15</f>
        <v>56074.355906186509</v>
      </c>
      <c r="D18" s="22">
        <f ca="1">+C16</f>
        <v>0.32173275170815563</v>
      </c>
      <c r="E18" s="23" t="s">
        <v>37</v>
      </c>
    </row>
    <row r="19" spans="1:21" ht="13.5" thickTop="1" x14ac:dyDescent="0.2">
      <c r="A19" s="27" t="s">
        <v>38</v>
      </c>
      <c r="E19" s="28">
        <v>22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48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21" x14ac:dyDescent="0.2">
      <c r="A21" t="s">
        <v>12</v>
      </c>
      <c r="C21" s="10">
        <v>52542.021999999997</v>
      </c>
      <c r="D21" s="10" t="s">
        <v>14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3.0025182669672856E-2</v>
      </c>
      <c r="Q21" s="2">
        <f t="shared" ref="Q21:Q26" si="3">+C21-15018.5</f>
        <v>37523.521999999997</v>
      </c>
    </row>
    <row r="22" spans="1:21" x14ac:dyDescent="0.2">
      <c r="A22" s="5" t="s">
        <v>43</v>
      </c>
      <c r="C22" s="10">
        <v>55345.794999999998</v>
      </c>
      <c r="D22" s="10">
        <v>1E-3</v>
      </c>
      <c r="E22">
        <f t="shared" si="0"/>
        <v>8715.3812200034845</v>
      </c>
      <c r="F22" s="34">
        <f>ROUND(2*E22,0)/2-1</f>
        <v>8714.5</v>
      </c>
      <c r="G22">
        <f t="shared" si="1"/>
        <v>0.28349200000229757</v>
      </c>
      <c r="I22">
        <f>+G22</f>
        <v>0.28349200000229757</v>
      </c>
      <c r="O22">
        <f t="shared" ca="1" si="2"/>
        <v>0.28058194339196063</v>
      </c>
      <c r="Q22" s="2">
        <f t="shared" si="3"/>
        <v>40327.294999999998</v>
      </c>
      <c r="R22" t="str">
        <f>IF(ABS(C22-C21)&lt;0.00001,1,"")</f>
        <v/>
      </c>
      <c r="U22" s="35" t="s">
        <v>49</v>
      </c>
    </row>
    <row r="23" spans="1:21" x14ac:dyDescent="0.2">
      <c r="A23" s="29" t="s">
        <v>44</v>
      </c>
      <c r="B23" s="30" t="s">
        <v>45</v>
      </c>
      <c r="C23" s="29">
        <v>55670.419199999997</v>
      </c>
      <c r="D23" s="29">
        <v>1.6999999999999999E-3</v>
      </c>
      <c r="E23">
        <f t="shared" si="0"/>
        <v>9724.4585084425416</v>
      </c>
      <c r="F23" s="34">
        <f t="shared" ref="F23:F28" si="4">ROUND(2*E23,0)/2-1</f>
        <v>9723.5</v>
      </c>
      <c r="G23">
        <f t="shared" si="1"/>
        <v>0.30835600000136765</v>
      </c>
      <c r="H23">
        <f t="shared" ref="H23:H28" si="5">+G23</f>
        <v>0.30835600000136765</v>
      </c>
      <c r="O23">
        <f t="shared" ca="1" si="2"/>
        <v>0.30959241692099709</v>
      </c>
      <c r="Q23" s="2">
        <f t="shared" si="3"/>
        <v>40651.919199999997</v>
      </c>
    </row>
    <row r="24" spans="1:21" x14ac:dyDescent="0.2">
      <c r="A24" s="29" t="s">
        <v>44</v>
      </c>
      <c r="B24" s="30" t="s">
        <v>46</v>
      </c>
      <c r="C24" s="29">
        <v>55670.580499999996</v>
      </c>
      <c r="D24" s="29">
        <v>2.0999999999999999E-3</v>
      </c>
      <c r="E24">
        <f t="shared" si="0"/>
        <v>9724.9599010270285</v>
      </c>
      <c r="F24" s="34">
        <f t="shared" si="4"/>
        <v>9724</v>
      </c>
      <c r="G24">
        <f t="shared" si="1"/>
        <v>0.30880400000023656</v>
      </c>
      <c r="H24">
        <f t="shared" si="5"/>
        <v>0.30880400000023656</v>
      </c>
      <c r="O24">
        <f t="shared" ca="1" si="2"/>
        <v>0.30960679277507491</v>
      </c>
      <c r="Q24" s="2">
        <f t="shared" si="3"/>
        <v>40652.080499999996</v>
      </c>
    </row>
    <row r="25" spans="1:21" x14ac:dyDescent="0.2">
      <c r="A25" s="29" t="s">
        <v>44</v>
      </c>
      <c r="B25" s="30" t="s">
        <v>46</v>
      </c>
      <c r="C25" s="29">
        <v>55673.475100000003</v>
      </c>
      <c r="D25" s="29">
        <v>2.5999999999999999E-3</v>
      </c>
      <c r="E25">
        <f t="shared" si="0"/>
        <v>9733.9576132096772</v>
      </c>
      <c r="F25" s="34">
        <f t="shared" si="4"/>
        <v>9733</v>
      </c>
      <c r="G25">
        <f t="shared" si="1"/>
        <v>0.30806800000573276</v>
      </c>
      <c r="H25">
        <f t="shared" si="5"/>
        <v>0.30806800000573276</v>
      </c>
      <c r="O25">
        <f t="shared" ca="1" si="2"/>
        <v>0.30986555814847566</v>
      </c>
      <c r="Q25" s="2">
        <f t="shared" si="3"/>
        <v>40654.975100000003</v>
      </c>
    </row>
    <row r="26" spans="1:21" x14ac:dyDescent="0.2">
      <c r="A26" s="29" t="s">
        <v>44</v>
      </c>
      <c r="B26" s="30" t="s">
        <v>45</v>
      </c>
      <c r="C26" s="29">
        <v>55705.487699999998</v>
      </c>
      <c r="D26" s="29">
        <v>1.1000000000000001E-3</v>
      </c>
      <c r="E26">
        <f t="shared" si="0"/>
        <v>9833.467100191483</v>
      </c>
      <c r="F26" s="34">
        <f t="shared" si="4"/>
        <v>9832.5</v>
      </c>
      <c r="G26">
        <f t="shared" si="1"/>
        <v>0.31111999999848194</v>
      </c>
      <c r="H26">
        <f t="shared" si="5"/>
        <v>0.31111999999848194</v>
      </c>
      <c r="O26">
        <f t="shared" ca="1" si="2"/>
        <v>0.31272635310996139</v>
      </c>
      <c r="Q26" s="2">
        <f t="shared" si="3"/>
        <v>40686.987699999998</v>
      </c>
    </row>
    <row r="27" spans="1:21" x14ac:dyDescent="0.2">
      <c r="A27" s="31" t="s">
        <v>47</v>
      </c>
      <c r="B27" s="32" t="s">
        <v>46</v>
      </c>
      <c r="C27" s="33">
        <v>56062.453200000004</v>
      </c>
      <c r="D27" s="33">
        <v>1.6999999999999999E-3</v>
      </c>
      <c r="E27">
        <f>+(C27-C$7)/C$8</f>
        <v>10943.075622311213</v>
      </c>
      <c r="F27" s="34">
        <f t="shared" si="4"/>
        <v>10942</v>
      </c>
      <c r="G27">
        <f>+C27-(C$7+F27*C$8)</f>
        <v>0.34603200000856305</v>
      </c>
      <c r="H27">
        <f t="shared" si="5"/>
        <v>0.34603200000856305</v>
      </c>
      <c r="O27">
        <f ca="1">+C$11+C$12*$F27</f>
        <v>0.34462637330863927</v>
      </c>
      <c r="Q27" s="2">
        <f>+C27-15018.5</f>
        <v>41043.953200000004</v>
      </c>
    </row>
    <row r="28" spans="1:21" x14ac:dyDescent="0.2">
      <c r="A28" s="31" t="s">
        <v>47</v>
      </c>
      <c r="B28" s="32" t="s">
        <v>45</v>
      </c>
      <c r="C28" s="33">
        <v>56074.517899999999</v>
      </c>
      <c r="D28" s="33">
        <v>2.8999999999999998E-3</v>
      </c>
      <c r="E28">
        <f>+(C28-C$7)/C$8</f>
        <v>10980.578109069213</v>
      </c>
      <c r="F28" s="34">
        <f t="shared" si="4"/>
        <v>10979.5</v>
      </c>
      <c r="G28">
        <f>+C28-(C$7+F28*C$8)</f>
        <v>0.34683200000290526</v>
      </c>
      <c r="H28">
        <f t="shared" si="5"/>
        <v>0.34683200000290526</v>
      </c>
      <c r="O28">
        <f ca="1">+C$11+C$12*$F28</f>
        <v>0.34570456236447561</v>
      </c>
      <c r="Q28" s="2">
        <f>+C28-15018.5</f>
        <v>41056.017899999999</v>
      </c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2024-02-14T05:42:18Z</dcterms:modified>
</cp:coreProperties>
</file>