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365814-133C-4B14-A2B4-E32FB6265BF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R23" i="1"/>
  <c r="E24" i="1"/>
  <c r="F24" i="1"/>
  <c r="G24" i="1"/>
  <c r="E25" i="1"/>
  <c r="F25" i="1"/>
  <c r="G25" i="1"/>
  <c r="S25" i="1"/>
  <c r="E26" i="1"/>
  <c r="F26" i="1"/>
  <c r="G26" i="1"/>
  <c r="E27" i="1"/>
  <c r="F27" i="1"/>
  <c r="G27" i="1"/>
  <c r="S27" i="1"/>
  <c r="S19" i="1"/>
  <c r="E19" i="1" s="1"/>
  <c r="Q22" i="1"/>
  <c r="Q23" i="1"/>
  <c r="Q24" i="1"/>
  <c r="Q25" i="1"/>
  <c r="Q26" i="1"/>
  <c r="Q27" i="1"/>
  <c r="F4" i="1"/>
  <c r="C13" i="1"/>
  <c r="E21" i="1"/>
  <c r="F21" i="1"/>
  <c r="G21" i="1"/>
  <c r="F12" i="1"/>
  <c r="F13" i="1" s="1"/>
  <c r="D14" i="1"/>
  <c r="D13" i="1"/>
  <c r="C14" i="1"/>
  <c r="C17" i="1"/>
  <c r="Q21" i="1"/>
  <c r="S24" i="1"/>
  <c r="H24" i="1"/>
  <c r="R21" i="1"/>
  <c r="H21" i="1"/>
  <c r="R26" i="1"/>
  <c r="H26" i="1"/>
  <c r="H22" i="1"/>
  <c r="R22" i="1"/>
  <c r="H27" i="1"/>
  <c r="H25" i="1"/>
  <c r="H23" i="1"/>
  <c r="R19" i="1"/>
  <c r="E18" i="1" s="1"/>
  <c r="D11" i="1"/>
  <c r="D12" i="1"/>
  <c r="C11" i="1"/>
  <c r="D16" i="1" l="1"/>
  <c r="P21" i="1"/>
  <c r="P22" i="1"/>
  <c r="P26" i="1"/>
  <c r="D15" i="1"/>
  <c r="P27" i="1"/>
  <c r="P23" i="1"/>
  <c r="P24" i="1"/>
  <c r="P25" i="1"/>
  <c r="C12" i="1"/>
  <c r="C16" i="1" l="1"/>
  <c r="D18" i="1" s="1"/>
  <c r="O23" i="1"/>
  <c r="O24" i="1"/>
  <c r="O25" i="1"/>
  <c r="O21" i="1"/>
  <c r="O26" i="1"/>
  <c r="O27" i="1"/>
  <c r="C15" i="1"/>
  <c r="O22" i="1"/>
  <c r="C18" i="1" l="1"/>
  <c r="F14" i="1"/>
  <c r="F15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<sst xmlns="http://schemas.openxmlformats.org/spreadsheetml/2006/main" count="63" uniqueCount="53">
  <si>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</si>
  <si>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</si>
  <si>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</si>
  <si>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</si>
  <si>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</si>
  <si>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</si>
  <si>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</si>
  <si>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</si>
  <si>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</si>
  <si>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</si>
  <si>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</si>
  <si>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</si>
  <si>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</si>
  <si>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</si>
  <si>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</si>
  <si>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</si>
  <si>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</si>
  <si>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</si>
  <si>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</si>
  <si>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</si>
  <si>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</si>
  <si>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</si>
  <si>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</si>
  <si>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</si>
  <si>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</si>
  <si>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</si>
  <si>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</si>
  <si>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</si>
  <si>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</si>
  <si>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</si>
  <si>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</si>
  <si>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</si>
  <si>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</si>
  <si>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</si>
  <si>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</si>
  <si>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</si>
  <si>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</si>
  <si>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</si>
  <si>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</si>
  <si>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</si>
  <si>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</si>
  <si>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</si>
  <si>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</si>
  <si>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V1133 Her / GSC 1553-1077</t>
  </si>
  <si>
    <t>EA</t>
  </si>
  <si>
    <t>not avail.</t>
  </si>
  <si>
    <t>IBVS 5630</t>
  </si>
  <si>
    <t>IBVS 5894</t>
  </si>
  <si>
    <t>I</t>
  </si>
  <si>
    <t>IBVS 5992</t>
  </si>
  <si>
    <t>II</t>
  </si>
  <si>
    <t>IBVS 6029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</si>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</sst>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1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V1133 Her - O-C Diagr.</a:t>
            </a:r>
          </a:p>
        </c:rich>
      </c:tx>
      <c:layout>
        <c:manualLayout>
          <c:xMode val="edge"/>
          <c:yMode val="edge"/>
          <c:x val="0.359677419354838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1.1999999999999999E-3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1.1999999999999999E-3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  <c:pt idx="1">
                  <c:v>-4.265500000474276E-2</c:v>
                </c:pt>
                <c:pt idx="2">
                  <c:v>-5.5449999999837019E-2</c:v>
                </c:pt>
                <c:pt idx="3">
                  <c:v>-4.259250000177417E-2</c:v>
                </c:pt>
                <c:pt idx="4">
                  <c:v>-6.3592500002414454E-2</c:v>
                </c:pt>
                <c:pt idx="5">
                  <c:v>-6.422500000189757E-2</c:v>
                </c:pt>
                <c:pt idx="6">
                  <c:v>-0.41464750000159256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5-448B-8E12-F05CF75BC2C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5-448B-8E12-F05CF75BC2C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F5-448B-8E12-F05CF75BC2C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F5-448B-8E12-F05CF75BC2C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F5-448B-8E12-F05CF75BC2C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F5-448B-8E12-F05CF75BC2C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F5-448B-8E12-F05CF75BC2C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-6.0118258283126114E-4</c:v>
                </c:pt>
                <c:pt idx="1">
                  <c:v>-4.06103227694821E-2</c:v>
                </c:pt>
                <c:pt idx="2">
                  <c:v>-5.6803173665609212E-2</c:v>
                </c:pt>
                <c:pt idx="3">
                  <c:v>-5.7164869647825106E-2</c:v>
                </c:pt>
                <c:pt idx="4">
                  <c:v>-6.3842333934887835E-2</c:v>
                </c:pt>
                <c:pt idx="5">
                  <c:v>-6.4315320988554775E-2</c:v>
                </c:pt>
                <c:pt idx="6">
                  <c:v>-9.0607836618864263E-2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F5-448B-8E12-F05CF75BC2C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0.64427757590803514</c:v>
                </c:pt>
                <c:pt idx="1">
                  <c:v>0.17638597035498149</c:v>
                </c:pt>
                <c:pt idx="2">
                  <c:v>-1.2983233005155581E-2</c:v>
                </c:pt>
                <c:pt idx="3">
                  <c:v>-1.7213129300141516E-2</c:v>
                </c:pt>
                <c:pt idx="4">
                  <c:v>-9.5303522438342392E-2</c:v>
                </c:pt>
                <c:pt idx="5">
                  <c:v>-0.10083492528563165</c:v>
                </c:pt>
                <c:pt idx="6">
                  <c:v>-0.40831584826729761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F5-448B-8E12-F05CF75B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910104"/>
        <c:axId val="1"/>
      </c:scatterChart>
      <c:valAx>
        <c:axId val="720910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910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6129032258066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V1133 Her - Prim. O-C Diagr.</a:t>
            </a:r>
          </a:p>
        </c:rich>
      </c:tx>
      <c:layout>
        <c:manualLayout>
          <c:xMode val="edge"/>
          <c:yMode val="edge"/>
          <c:x val="0.274428492696209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-4.265500000474276E-2</c:v>
                </c:pt>
                <c:pt idx="2">
                  <c:v>-5.5449999999837019E-2</c:v>
                </c:pt>
                <c:pt idx="5">
                  <c:v>-6.422500000189757E-2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0-4B3F-949B-C653266304D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-6.0118258283126114E-4</c:v>
                </c:pt>
                <c:pt idx="1">
                  <c:v>-4.06103227694821E-2</c:v>
                </c:pt>
                <c:pt idx="2">
                  <c:v>-5.6803173665609212E-2</c:v>
                </c:pt>
                <c:pt idx="3">
                  <c:v>-5.7164869647825106E-2</c:v>
                </c:pt>
                <c:pt idx="4">
                  <c:v>-6.3842333934887835E-2</c:v>
                </c:pt>
                <c:pt idx="5">
                  <c:v>-6.4315320988554775E-2</c:v>
                </c:pt>
                <c:pt idx="6">
                  <c:v>-9.0607836618864263E-2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0-4B3F-949B-C65326630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903624"/>
        <c:axId val="1"/>
      </c:scatterChart>
      <c:valAx>
        <c:axId val="72090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90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V1133 Her - Sec. O-C Diagr.</a:t>
            </a:r>
          </a:p>
        </c:rich>
      </c:tx>
      <c:layout>
        <c:manualLayout>
          <c:xMode val="edge"/>
          <c:yMode val="edge"/>
          <c:x val="0.283673683646686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3">
                  <c:v>-4.259250000177417E-2</c:v>
                </c:pt>
                <c:pt idx="4">
                  <c:v>-6.3592500002414454E-2</c:v>
                </c:pt>
                <c:pt idx="6">
                  <c:v>-0.41464750000159256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85-4CD3-BBA9-91245FF5CC4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719</c:v>
                </c:pt>
                <c:pt idx="2">
                  <c:v>1010</c:v>
                </c:pt>
                <c:pt idx="3">
                  <c:v>1016.5</c:v>
                </c:pt>
                <c:pt idx="4">
                  <c:v>1136.5</c:v>
                </c:pt>
                <c:pt idx="5">
                  <c:v>1145</c:v>
                </c:pt>
                <c:pt idx="6">
                  <c:v>1617.5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0.64427757590803514</c:v>
                </c:pt>
                <c:pt idx="1">
                  <c:v>0.17638597035498149</c:v>
                </c:pt>
                <c:pt idx="2">
                  <c:v>-1.2983233005155581E-2</c:v>
                </c:pt>
                <c:pt idx="3">
                  <c:v>-1.7213129300141516E-2</c:v>
                </c:pt>
                <c:pt idx="4">
                  <c:v>-9.5303522438342392E-2</c:v>
                </c:pt>
                <c:pt idx="5">
                  <c:v>-0.10083492528563165</c:v>
                </c:pt>
                <c:pt idx="6">
                  <c:v>-0.40831584826729761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85-4CD3-BBA9-91245FF5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463752"/>
        <c:axId val="1"/>
      </c:scatterChart>
      <c:valAx>
        <c:axId val="700463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463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28575</xdr:rowOff>
    </xdr:from>
    <xdr:to>
      <xdr:col>18</xdr:col>
      <xdr:colOff>323849</xdr:colOff>
      <xdr:row>18</xdr:row>
      <xdr:rowOff>123824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357CAC6D-0FBC-1BAD-BE31-8F028C087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19049</xdr:rowOff>
    </xdr:from>
    <xdr:to>
      <xdr:col>12</xdr:col>
      <xdr:colOff>371475</xdr:colOff>
      <xdr:row>21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043179-2608-90FF-27DF-368E6A597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142875</xdr:rowOff>
    </xdr:from>
    <xdr:to>
      <xdr:col>12</xdr:col>
      <xdr:colOff>495300</xdr:colOff>
      <xdr:row>40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B62A8C2-98A2-7344-875B-33D47F25E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  <c r="E1" s="36"/>
      <c r="F1" s="36"/>
    </row>
    <row r="2" spans="1:6" x14ac:dyDescent="0.2">
      <c r="A2" t="s">
        <v>16</v>
      </c>
      <c r="B2" t="s">
        <v>44</v>
      </c>
      <c r="C2" s="14"/>
      <c r="D2" s="32"/>
    </row>
    <row r="3" spans="1:6" ht="13.5" thickBot="1" x14ac:dyDescent="0.25"/>
    <row r="4" spans="1:6" ht="14.25" thickTop="1" thickBot="1" x14ac:dyDescent="0.25">
      <c r="A4" s="37" t="s">
        <v>0</v>
      </c>
      <c r="C4" s="38" t="s">
        <v>45</v>
      </c>
      <c r="D4" s="39" t="s">
        <v>45</v>
      </c>
      <c r="F4" s="40" t="str">
        <f>"F"&amp;B9</f>
        <v>F</v>
      </c>
    </row>
    <row r="5" spans="1:6" ht="13.5" thickTop="1" x14ac:dyDescent="0.2">
      <c r="A5" s="29" t="s">
        <v>31</v>
      </c>
      <c r="B5" s="23"/>
      <c r="C5" s="30">
        <v>-9.5</v>
      </c>
      <c r="D5" s="23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>
        <v>53229.608</v>
      </c>
    </row>
    <row r="8" spans="1:6" x14ac:dyDescent="0.2">
      <c r="A8" t="s">
        <v>3</v>
      </c>
      <c r="C8">
        <v>2.4675449999999999</v>
      </c>
      <c r="D8" s="20" t="s">
        <v>46</v>
      </c>
    </row>
    <row r="9" spans="1:6" x14ac:dyDescent="0.2">
      <c r="A9" s="21" t="s">
        <v>28</v>
      </c>
      <c r="B9" s="21"/>
      <c r="C9" s="41">
        <v>21</v>
      </c>
      <c r="D9" s="41">
        <v>21</v>
      </c>
    </row>
    <row r="10" spans="1:6" ht="13.5" thickBot="1" x14ac:dyDescent="0.25">
      <c r="A10" s="23"/>
      <c r="B10" s="23"/>
      <c r="C10" s="5" t="s">
        <v>18</v>
      </c>
      <c r="D10" s="5" t="s">
        <v>19</v>
      </c>
    </row>
    <row r="11" spans="1:6" x14ac:dyDescent="0.2">
      <c r="A11" s="23" t="s">
        <v>13</v>
      </c>
      <c r="B11" s="23"/>
      <c r="C11" s="24">
        <f ca="1">INTERCEPT(INDIRECT(C14):R$935,INDIRECT(C13):$F$935)</f>
        <v>-6.0118258283126114E-4</v>
      </c>
      <c r="D11" s="24">
        <f ca="1">INTERCEPT(INDIRECT(D14):S$935,INDIRECT(D13):$F$935)</f>
        <v>0.64427757590803514</v>
      </c>
      <c r="E11" s="21" t="s">
        <v>34</v>
      </c>
      <c r="F11">
        <v>1</v>
      </c>
    </row>
    <row r="12" spans="1:6" x14ac:dyDescent="0.2">
      <c r="A12" s="23" t="s">
        <v>14</v>
      </c>
      <c r="B12" s="23"/>
      <c r="C12" s="24">
        <f ca="1">SLOPE(INDIRECT(C14):R$935,INDIRECT(C13):$F$935)</f>
        <v>-5.564553572552272E-5</v>
      </c>
      <c r="D12" s="24">
        <f ca="1">SLOPE(INDIRECT(D14):S$935,INDIRECT(D13):$F$935)</f>
        <v>-6.5075327615167402E-4</v>
      </c>
      <c r="E12" s="21" t="s">
        <v>35</v>
      </c>
      <c r="F12" s="31">
        <f ca="1">NOW()+15018.5+$C$5/24</f>
        <v>60354.783252430556</v>
      </c>
    </row>
    <row r="13" spans="1:6" x14ac:dyDescent="0.2">
      <c r="A13" s="21" t="s">
        <v>29</v>
      </c>
      <c r="B13" s="21"/>
      <c r="C13" s="22" t="str">
        <f>"F"&amp;C9</f>
        <v>F21</v>
      </c>
      <c r="D13" s="22" t="str">
        <f>"F"&amp;D9</f>
        <v>F21</v>
      </c>
      <c r="E13" s="21" t="s">
        <v>36</v>
      </c>
      <c r="F13" s="31">
        <f ca="1">ROUND(2*(F12-$C$7)/$C$8,0)/2+F11</f>
        <v>2888.5</v>
      </c>
    </row>
    <row r="14" spans="1:6" x14ac:dyDescent="0.2">
      <c r="A14" s="21" t="s">
        <v>30</v>
      </c>
      <c r="B14" s="21"/>
      <c r="C14" s="22" t="str">
        <f>"R"&amp;C9</f>
        <v>R21</v>
      </c>
      <c r="D14" s="22" t="str">
        <f>"S"&amp;D9</f>
        <v>S21</v>
      </c>
      <c r="E14" s="21" t="s">
        <v>37</v>
      </c>
      <c r="F14" s="32">
        <f ca="1">ROUND(2*(F12-$C$15)/$C$16,0)/2+F11</f>
        <v>1271.5</v>
      </c>
    </row>
    <row r="15" spans="1:6" x14ac:dyDescent="0.2">
      <c r="A15" s="25" t="s">
        <v>15</v>
      </c>
      <c r="B15" s="23"/>
      <c r="C15" s="26">
        <f ca="1">($C7+C11)+($C8+C12)*INT(MAX($F21:$F3533))</f>
        <v>57219.53768498615</v>
      </c>
      <c r="D15" s="26">
        <f ca="1">($C7+D11)+($C8+D12)*INT(MAX($F21:$F3533))</f>
        <v>57219.220274528372</v>
      </c>
      <c r="E15" s="21" t="s">
        <v>38</v>
      </c>
      <c r="F15" s="33">
        <f ca="1">+$C$15+$C$16*F14-15018.5-$C$5/24</f>
        <v>45338.846232520809</v>
      </c>
    </row>
    <row r="16" spans="1:6" x14ac:dyDescent="0.2">
      <c r="A16" s="27" t="s">
        <v>4</v>
      </c>
      <c r="B16" s="23"/>
      <c r="C16" s="28">
        <f ca="1">+$C8+C12</f>
        <v>2.4674893544642744</v>
      </c>
      <c r="D16" s="24">
        <f ca="1">+$C8+D12</f>
        <v>2.4668942467238484</v>
      </c>
      <c r="E16" s="34"/>
      <c r="F16" s="34" t="s">
        <v>33</v>
      </c>
    </row>
    <row r="17" spans="1:19" ht="13.5" thickBot="1" x14ac:dyDescent="0.25">
      <c r="A17" s="20" t="s">
        <v>27</v>
      </c>
      <c r="C17">
        <f>COUNT(C21:C1247)</f>
        <v>7</v>
      </c>
    </row>
    <row r="18" spans="1:19" ht="14.25" thickTop="1" thickBot="1" x14ac:dyDescent="0.25">
      <c r="A18" s="6" t="s">
        <v>21</v>
      </c>
      <c r="C18" s="3">
        <f ca="1">+C15</f>
        <v>57219.53768498615</v>
      </c>
      <c r="D18" s="4">
        <f ca="1">+C16</f>
        <v>2.4674893544642744</v>
      </c>
      <c r="E18" s="35">
        <f>R19</f>
        <v>4</v>
      </c>
    </row>
    <row r="19" spans="1:19" ht="14.25" thickTop="1" thickBot="1" x14ac:dyDescent="0.25">
      <c r="A19" s="6" t="s">
        <v>22</v>
      </c>
      <c r="C19" s="3">
        <v>57220.447390000001</v>
      </c>
      <c r="D19" s="4">
        <v>2.4674921407806254</v>
      </c>
      <c r="E19" s="35">
        <f>S19</f>
        <v>3</v>
      </c>
      <c r="R19">
        <f>COUNT(R21:R322)</f>
        <v>4</v>
      </c>
      <c r="S19">
        <f>COUNT(S21:S322)</f>
        <v>3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39</v>
      </c>
      <c r="I20" s="8" t="s">
        <v>40</v>
      </c>
      <c r="J20" s="8" t="s">
        <v>41</v>
      </c>
      <c r="K20" s="8" t="s">
        <v>42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s="20" t="s">
        <v>46</v>
      </c>
      <c r="C21" s="14">
        <v>53229.608</v>
      </c>
      <c r="D21" s="14" t="s">
        <v>26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-6.0118258283126114E-4</v>
      </c>
      <c r="P21">
        <f ca="1">+D$11+D$12*$F21</f>
        <v>0.64427757590803514</v>
      </c>
      <c r="Q21" s="2">
        <f>+C21-15018.5</f>
        <v>38211.108</v>
      </c>
      <c r="R21">
        <f t="shared" ref="R21:R26" si="0">G21</f>
        <v>0</v>
      </c>
    </row>
    <row r="22" spans="1:19" x14ac:dyDescent="0.2">
      <c r="A22" s="42" t="s">
        <v>47</v>
      </c>
      <c r="B22" s="43" t="s">
        <v>48</v>
      </c>
      <c r="C22" s="42">
        <v>55003.730199999998</v>
      </c>
      <c r="D22" s="42">
        <v>4.0000000000000002E-4</v>
      </c>
      <c r="E22">
        <f t="shared" ref="E22:E27" si="1">+(C22-C$7)/C$8</f>
        <v>718.98271358779596</v>
      </c>
      <c r="F22">
        <f t="shared" ref="F22:F27" si="2">ROUND(2*E22,0)/2</f>
        <v>719</v>
      </c>
      <c r="G22">
        <f t="shared" ref="G22:G27" si="3">+C22-(C$7+F22*C$8)</f>
        <v>-4.265500000474276E-2</v>
      </c>
      <c r="H22">
        <f t="shared" ref="H22:H27" si="4">+G22</f>
        <v>-4.265500000474276E-2</v>
      </c>
      <c r="O22">
        <f t="shared" ref="O22:O27" ca="1" si="5">+C$11+C$12*$F22</f>
        <v>-4.06103227694821E-2</v>
      </c>
      <c r="P22">
        <f t="shared" ref="P22:P27" ca="1" si="6">+D$11+D$12*$F22</f>
        <v>0.17638597035498149</v>
      </c>
      <c r="Q22" s="2">
        <f t="shared" ref="Q22:Q27" si="7">+C22-15018.5</f>
        <v>39985.230199999998</v>
      </c>
      <c r="R22">
        <f t="shared" si="0"/>
        <v>-4.265500000474276E-2</v>
      </c>
    </row>
    <row r="23" spans="1:19" x14ac:dyDescent="0.2">
      <c r="A23" s="19" t="s">
        <v>49</v>
      </c>
      <c r="B23" s="44" t="s">
        <v>48</v>
      </c>
      <c r="C23" s="19">
        <v>55721.773000000001</v>
      </c>
      <c r="D23" s="19">
        <v>2.0000000000000001E-4</v>
      </c>
      <c r="E23">
        <f t="shared" si="1"/>
        <v>1009.9775282720278</v>
      </c>
      <c r="F23">
        <f t="shared" si="2"/>
        <v>1010</v>
      </c>
      <c r="G23">
        <f t="shared" si="3"/>
        <v>-5.5449999999837019E-2</v>
      </c>
      <c r="H23">
        <f t="shared" si="4"/>
        <v>-5.5449999999837019E-2</v>
      </c>
      <c r="O23">
        <f t="shared" ca="1" si="5"/>
        <v>-5.6803173665609212E-2</v>
      </c>
      <c r="P23">
        <f t="shared" ca="1" si="6"/>
        <v>-1.2983233005155581E-2</v>
      </c>
      <c r="Q23" s="2">
        <f t="shared" si="7"/>
        <v>40703.273000000001</v>
      </c>
      <c r="R23">
        <f t="shared" si="0"/>
        <v>-5.5449999999837019E-2</v>
      </c>
    </row>
    <row r="24" spans="1:19" x14ac:dyDescent="0.2">
      <c r="A24" s="19" t="s">
        <v>49</v>
      </c>
      <c r="B24" s="44" t="s">
        <v>50</v>
      </c>
      <c r="C24" s="19">
        <v>55737.8249</v>
      </c>
      <c r="D24" s="19">
        <v>1.1999999999999999E-3</v>
      </c>
      <c r="E24">
        <f t="shared" si="1"/>
        <v>1016.4827389166153</v>
      </c>
      <c r="F24">
        <f t="shared" si="2"/>
        <v>1016.5</v>
      </c>
      <c r="G24">
        <f t="shared" si="3"/>
        <v>-4.259250000177417E-2</v>
      </c>
      <c r="H24">
        <f t="shared" si="4"/>
        <v>-4.259250000177417E-2</v>
      </c>
      <c r="O24">
        <f t="shared" ca="1" si="5"/>
        <v>-5.7164869647825106E-2</v>
      </c>
      <c r="P24">
        <f t="shared" ca="1" si="6"/>
        <v>-1.7213129300141516E-2</v>
      </c>
      <c r="Q24" s="2">
        <f t="shared" si="7"/>
        <v>40719.3249</v>
      </c>
      <c r="S24">
        <f>G24</f>
        <v>-4.259250000177417E-2</v>
      </c>
    </row>
    <row r="25" spans="1:19" x14ac:dyDescent="0.2">
      <c r="A25" s="45" t="s">
        <v>51</v>
      </c>
      <c r="B25" s="46" t="s">
        <v>50</v>
      </c>
      <c r="C25" s="45">
        <v>56033.909299999999</v>
      </c>
      <c r="D25" s="45">
        <v>6.9999999999999999E-4</v>
      </c>
      <c r="E25">
        <f t="shared" si="1"/>
        <v>1136.4742284335236</v>
      </c>
      <c r="F25">
        <f t="shared" si="2"/>
        <v>1136.5</v>
      </c>
      <c r="G25">
        <f t="shared" si="3"/>
        <v>-6.3592500002414454E-2</v>
      </c>
      <c r="H25">
        <f t="shared" si="4"/>
        <v>-6.3592500002414454E-2</v>
      </c>
      <c r="O25">
        <f t="shared" ca="1" si="5"/>
        <v>-6.3842333934887835E-2</v>
      </c>
      <c r="P25">
        <f t="shared" ca="1" si="6"/>
        <v>-9.5303522438342392E-2</v>
      </c>
      <c r="Q25" s="2">
        <f t="shared" si="7"/>
        <v>41015.409299999999</v>
      </c>
      <c r="S25">
        <f>G25</f>
        <v>-6.3592500002414454E-2</v>
      </c>
    </row>
    <row r="26" spans="1:19" x14ac:dyDescent="0.2">
      <c r="A26" s="45" t="s">
        <v>51</v>
      </c>
      <c r="B26" s="46" t="s">
        <v>48</v>
      </c>
      <c r="C26" s="45">
        <v>56054.882799999999</v>
      </c>
      <c r="D26" s="45">
        <v>5.9999999999999995E-4</v>
      </c>
      <c r="E26">
        <f t="shared" si="1"/>
        <v>1144.9739721058781</v>
      </c>
      <c r="F26">
        <f t="shared" si="2"/>
        <v>1145</v>
      </c>
      <c r="G26">
        <f t="shared" si="3"/>
        <v>-6.422500000189757E-2</v>
      </c>
      <c r="H26">
        <f t="shared" si="4"/>
        <v>-6.422500000189757E-2</v>
      </c>
      <c r="O26">
        <f t="shared" ca="1" si="5"/>
        <v>-6.4315320988554775E-2</v>
      </c>
      <c r="P26">
        <f t="shared" ca="1" si="6"/>
        <v>-0.10083492528563165</v>
      </c>
      <c r="Q26" s="2">
        <f t="shared" si="7"/>
        <v>41036.382799999999</v>
      </c>
      <c r="R26">
        <f t="shared" si="0"/>
        <v>-6.422500000189757E-2</v>
      </c>
    </row>
    <row r="27" spans="1:19" x14ac:dyDescent="0.2">
      <c r="A27" s="47" t="s">
        <v>52</v>
      </c>
      <c r="B27" s="48" t="s">
        <v>48</v>
      </c>
      <c r="C27" s="49">
        <v>57220.447390000001</v>
      </c>
      <c r="D27" s="49">
        <v>4.0000000000000002E-4</v>
      </c>
      <c r="E27">
        <f t="shared" si="1"/>
        <v>1617.3319594982063</v>
      </c>
      <c r="F27">
        <f t="shared" si="2"/>
        <v>1617.5</v>
      </c>
      <c r="G27">
        <f t="shared" si="3"/>
        <v>-0.41464750000159256</v>
      </c>
      <c r="H27">
        <f t="shared" si="4"/>
        <v>-0.41464750000159256</v>
      </c>
      <c r="O27">
        <f t="shared" ca="1" si="5"/>
        <v>-9.0607836618864263E-2</v>
      </c>
      <c r="P27">
        <f t="shared" ca="1" si="6"/>
        <v>-0.40831584826729761</v>
      </c>
      <c r="Q27" s="2">
        <f t="shared" si="7"/>
        <v>42201.947390000001</v>
      </c>
      <c r="S27">
        <f>G27</f>
        <v>-0.41464750000159256</v>
      </c>
    </row>
    <row r="28" spans="1:19" x14ac:dyDescent="0.2">
      <c r="A28" s="10"/>
      <c r="B28" s="10"/>
      <c r="C28" s="11"/>
      <c r="D28" s="11"/>
      <c r="Q28" s="2"/>
    </row>
    <row r="29" spans="1:19" x14ac:dyDescent="0.2">
      <c r="A29" s="15"/>
      <c r="B29" s="16"/>
      <c r="C29" s="17"/>
      <c r="D29" s="17"/>
      <c r="Q29" s="2"/>
    </row>
    <row r="30" spans="1:19" x14ac:dyDescent="0.2">
      <c r="A30" s="12"/>
      <c r="B30" s="13"/>
      <c r="C30" s="11"/>
      <c r="D30" s="14"/>
      <c r="Q30" s="2"/>
    </row>
    <row r="31" spans="1:19" x14ac:dyDescent="0.2">
      <c r="A31" s="15"/>
      <c r="B31" s="18"/>
      <c r="C31" s="11"/>
      <c r="D31" s="11"/>
      <c r="Q31" s="2"/>
    </row>
    <row r="32" spans="1:19" x14ac:dyDescent="0.2">
      <c r="A32" s="15"/>
      <c r="B32" s="18"/>
      <c r="C32" s="11"/>
      <c r="D32" s="11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  <row r="35" spans="1:17" x14ac:dyDescent="0.2">
      <c r="A35" s="19"/>
      <c r="B35" s="13"/>
      <c r="C35" s="11"/>
      <c r="D35" s="14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2024-02-14T05:47:53Z</dcterms:modified>
</cp:coreProperties>
</file>