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4FBA5D-9E04-48DE-99D9-AF2478D8E0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D9" i="1"/>
  <c r="E9" i="1"/>
  <c r="F16" i="1"/>
  <c r="C17" i="1"/>
  <c r="Q21" i="1"/>
  <c r="E22" i="1"/>
  <c r="F22" i="1" s="1"/>
  <c r="G22" i="1" s="1"/>
  <c r="K22" i="1" s="1"/>
  <c r="E21" i="1"/>
  <c r="F21" i="1"/>
  <c r="G21" i="1" s="1"/>
  <c r="I21" i="1" s="1"/>
  <c r="C12" i="1"/>
  <c r="C11" i="1"/>
  <c r="O21" i="1" l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<sst xmlns="http://schemas.openxmlformats.org/spreadsheetml/2006/main" count="54" uniqueCount="49">
  <si>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</si>
  <si>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</si>
  <si>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</si>
  <si>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</si>
  <si>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</si>
  <si>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</si>
  <si>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</si>
  <si>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</si>
  <si>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</si>
  <si>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</si>
  <si>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</si>
  <si>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</si>
  <si>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</si>
  <si>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</si>
  <si>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</si>
  <si>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</si>
  <si>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</si>
  <si>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</si>
  <si>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</si>
  <si>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</si>
  <si>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</si>
  <si>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</si>
  <si>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</si>
  <si>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</si>
  <si>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</si>
  <si>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</si>
  <si>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</si>
  <si>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</si>
  <si>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</si>
  <si>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</si>
  <si>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</si>
  <si>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</si>
  <si>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</si>
  <si>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</si>
  <si>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</si>
  <si>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</si>
  <si>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</si>
  <si>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</si>
  <si>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</si>
  <si>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</si>
  <si>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</si>
  <si>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V1138 Her</t>
  </si>
  <si>
    <t>2013a</t>
  </si>
  <si>
    <t>G3493-0701</t>
  </si>
  <si>
    <t>EW</t>
  </si>
  <si>
    <t>V1138 Her / GSC 3493-0701</t>
  </si>
  <si>
    <t>GCVS</t>
  </si>
  <si>
    <t>IBVS 6149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</si>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</sst>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0-48A6-AD59-0C7AE65A2C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0-48A6-AD59-0C7AE65A2C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0-48A6-AD59-0C7AE65A2C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-7.1049999998649582E-2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0-48A6-AD59-0C7AE65A2C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00-48A6-AD59-0C7AE65A2C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00-48A6-AD59-0C7AE65A2C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00-48A6-AD59-0C7AE65A2C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-7.1049999998649582E-2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00-48A6-AD59-0C7AE65A2C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11609.5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00-48A6-AD59-0C7AE65A2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8152"/>
        <c:axId val="1"/>
      </c:scatterChart>
      <c:valAx>
        <c:axId val="72246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8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BF7FF6-6AB6-648A-50F7-A991FC6A0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15.5009</v>
      </c>
      <c r="L1" s="39">
        <v>49.363900000000001</v>
      </c>
      <c r="M1" s="40">
        <v>51394.822</v>
      </c>
      <c r="N1" s="40">
        <v>0.46089999999999998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51394.822</v>
      </c>
      <c r="D4" s="28">
        <v>0.46089999999999998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v>51394.822</v>
      </c>
      <c r="D7" s="29" t="s">
        <v>46</v>
      </c>
    </row>
    <row r="8" spans="1:15" x14ac:dyDescent="0.2">
      <c r="A8" t="s">
        <v>3</v>
      </c>
      <c r="C8" s="44">
        <v>0.46089999999999998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-6.1199879407941414E-6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56745.339053059994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0.46089388001205917</v>
      </c>
      <c r="E16" s="14" t="s">
        <v>30</v>
      </c>
      <c r="F16" s="33">
        <f ca="1">NOW()+15018.5+$C$5/24</f>
        <v>60354.78414398148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19441</v>
      </c>
    </row>
    <row r="18" spans="1:18" ht="14.25" thickTop="1" thickBot="1" x14ac:dyDescent="0.25">
      <c r="A18" s="16" t="s">
        <v>5</v>
      </c>
      <c r="B18" s="10"/>
      <c r="C18" s="19">
        <f ca="1">+C15</f>
        <v>56745.339053059994</v>
      </c>
      <c r="D18" s="20">
        <f ca="1">+C16</f>
        <v>0.46089388001205917</v>
      </c>
      <c r="E18" s="14" t="s">
        <v>36</v>
      </c>
      <c r="F18" s="23">
        <f ca="1">ROUND(2*(F16-$C$15)/$C$16,0)/2+F15</f>
        <v>7832.5</v>
      </c>
    </row>
    <row r="19" spans="1:18" ht="13.5" thickTop="1" x14ac:dyDescent="0.2">
      <c r="E19" s="14" t="s">
        <v>31</v>
      </c>
      <c r="F19" s="18">
        <f ca="1">+$C$15+$C$16*F18-15018.5-$C$5/24</f>
        <v>45337.186201587785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51394.822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36376.322</v>
      </c>
    </row>
    <row r="22" spans="1:18" x14ac:dyDescent="0.2">
      <c r="A22" s="42" t="s">
        <v>47</v>
      </c>
      <c r="B22" s="43" t="s">
        <v>48</v>
      </c>
      <c r="C22" s="42">
        <v>56745.569499999998</v>
      </c>
      <c r="D22" s="42">
        <v>2.5999999999999999E-3</v>
      </c>
      <c r="E22">
        <f>+(C22-C$7)/C$8</f>
        <v>11609.345845085698</v>
      </c>
      <c r="F22">
        <f>ROUND(2*E22,0)/2</f>
        <v>11609.5</v>
      </c>
      <c r="G22">
        <f>+C22-(C$7+F22*C$8)</f>
        <v>-7.1049999998649582E-2</v>
      </c>
      <c r="K22">
        <f>+G22</f>
        <v>-7.1049999998649582E-2</v>
      </c>
      <c r="O22">
        <f ca="1">+C$11+C$12*$F22</f>
        <v>-7.1049999998649582E-2</v>
      </c>
      <c r="Q22" s="2">
        <f>+C22-15018.5</f>
        <v>41727.069499999998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2024-02-14T05:49:10Z</dcterms:modified>
</cp:coreProperties>
</file>