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74FBA5D-9E04-48DE-99D9-AF2478D8E06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D9" i="1"/>
  <c r="E9" i="1"/>
  <c r="F16" i="1"/>
  <c r="C17" i="1"/>
  <c r="Q21" i="1"/>
  <c r="E22" i="1"/>
  <c r="F22" i="1" s="1"/>
  <c r="G22" i="1" s="1"/>
  <c r="K22" i="1" s="1"/>
  <c r="E21" i="1"/>
  <c r="F21" i="1"/>
  <c r="G21" i="1" s="1"/>
  <c r="I21" i="1" s="1"/>
  <c r="C12" i="1"/>
  <c r="C11" i="1"/>
  <c r="O21" i="1" l="1"/>
  <c r="C15" i="1"/>
  <c r="F18" i="1" s="1"/>
  <c r="O22" i="1"/>
  <c r="C16" i="1"/>
  <c r="D18" i="1" s="1"/>
  <c r="F17" i="1"/>
  <c r="C18" i="1" l="1"/>
  <c r="F19" i="1"/>
</calcChain>
</file>

<file path=xl/sharedStrings.xml><?xml version="1.0" encoding="utf-8"?>
<sst xmlns="http://schemas.openxmlformats.org/spreadsheetml/2006/main" count="54" uniqueCount="49">
  <si>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</si>
  <si>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</si>
  <si>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</si>
  <si>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</si>
  <si>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</si>
  <si>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</si>
  <si>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</si>
  <si>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</si>
  <si>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</si>
  <si>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</si>
  <si>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</si>
  <si>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</si>
  <si>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</si>
  <si>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</si>
  <si>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</si>
  <si>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</si>
  <si>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</si>
  <si>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</si>
  <si>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</si>
  <si>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</si>
  <si>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</si>
  <si>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</si>
  <si>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</si>
  <si>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</si>
  <si>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</si>
  <si>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</si>
  <si>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</si>
  <si>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</si>
  <si>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</si>
  <si>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</si>
  <si>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</si>
  <si>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</si>
  <si>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</si>
  <si>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</si>
  <si>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</si>
  <si>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</si>
  <si>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</si>
  <si>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</si>
  <si>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</si>
  <si>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</si>
  <si>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</si>
  <si>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V1138 Her</t>
  </si>
  <si>
    <t>2013a</t>
  </si>
  <si>
    <t>G3493-0701</t>
  </si>
  <si>
    <t>EW</t>
  </si>
  <si>
    <t>V1138 Her / GSC 3493-0701</t>
  </si>
  <si>
    <t>GCVS</t>
  </si>
  <si>
    <t>IBVS 6149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</si>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</sst>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2" applyNumberFormat="0" applyFont="0" applyFill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2" borderId="1" xfId="0" applyFont="1" applyFill="1" applyBorder="1">
      <alignment vertical="top"/>
    </xf>
    <xf numFmtId="0" fontId="18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17" fillId="0" borderId="1" xfId="0" applyNumberFormat="1" applyFont="1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0" borderId="1" xfId="0" applyBorder="1">
      <alignment vertical="top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 wrapText="1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V1138 Her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2.5999999999999999E-3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11609.5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00-48A6-AD59-0C7AE65A2C1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11609.5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300-48A6-AD59-0C7AE65A2C1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11609.5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300-48A6-AD59-0C7AE65A2C1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11609.5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-7.1049999998649582E-2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300-48A6-AD59-0C7AE65A2C1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11609.5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300-48A6-AD59-0C7AE65A2C1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11609.5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300-48A6-AD59-0C7AE65A2C1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11609.5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300-48A6-AD59-0C7AE65A2C1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11609.5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-7.1049999998649582E-2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300-48A6-AD59-0C7AE65A2C1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11609.5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300-48A6-AD59-0C7AE65A2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2468152"/>
        <c:axId val="1"/>
      </c:scatterChart>
      <c:valAx>
        <c:axId val="7224681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24681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5BF7FF6-6AB6-648A-50F7-A991FC6A02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3" sqref="F13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45</v>
      </c>
      <c r="F1" s="34" t="s">
        <v>41</v>
      </c>
      <c r="G1" s="31" t="s">
        <v>42</v>
      </c>
      <c r="H1" s="35"/>
      <c r="I1" s="36" t="s">
        <v>43</v>
      </c>
      <c r="J1" s="37" t="s">
        <v>41</v>
      </c>
      <c r="K1" s="38">
        <v>15.5009</v>
      </c>
      <c r="L1" s="39">
        <v>49.363900000000001</v>
      </c>
      <c r="M1" s="40">
        <v>51394.822</v>
      </c>
      <c r="N1" s="40">
        <v>0.46089999999999998</v>
      </c>
      <c r="O1" s="41" t="s">
        <v>44</v>
      </c>
    </row>
    <row r="2" spans="1:15" x14ac:dyDescent="0.2">
      <c r="A2" t="s">
        <v>23</v>
      </c>
      <c r="B2" t="s">
        <v>44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51394.822</v>
      </c>
      <c r="D4" s="28">
        <v>0.46089999999999998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4">
        <v>51394.822</v>
      </c>
      <c r="D7" s="29" t="s">
        <v>46</v>
      </c>
    </row>
    <row r="8" spans="1:15" x14ac:dyDescent="0.2">
      <c r="A8" t="s">
        <v>3</v>
      </c>
      <c r="C8" s="44">
        <v>0.46089999999999998</v>
      </c>
      <c r="D8" s="29" t="s">
        <v>46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-6.1199879407941414E-6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56745.339053059994</v>
      </c>
      <c r="E15" s="14" t="s">
        <v>34</v>
      </c>
      <c r="F15" s="32">
        <v>1</v>
      </c>
    </row>
    <row r="16" spans="1:15" x14ac:dyDescent="0.2">
      <c r="A16" s="16" t="s">
        <v>4</v>
      </c>
      <c r="B16" s="10"/>
      <c r="C16" s="17">
        <f ca="1">+C8+C12</f>
        <v>0.46089388001205917</v>
      </c>
      <c r="E16" s="14" t="s">
        <v>30</v>
      </c>
      <c r="F16" s="33">
        <f ca="1">NOW()+15018.5+$C$5/24</f>
        <v>60354.78414398148</v>
      </c>
    </row>
    <row r="17" spans="1:18" ht="13.5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19441</v>
      </c>
    </row>
    <row r="18" spans="1:18" ht="14.25" thickTop="1" thickBot="1" x14ac:dyDescent="0.25">
      <c r="A18" s="16" t="s">
        <v>5</v>
      </c>
      <c r="B18" s="10"/>
      <c r="C18" s="19">
        <f ca="1">+C15</f>
        <v>56745.339053059994</v>
      </c>
      <c r="D18" s="20">
        <f ca="1">+C16</f>
        <v>0.46089388001205917</v>
      </c>
      <c r="E18" s="14" t="s">
        <v>36</v>
      </c>
      <c r="F18" s="23">
        <f ca="1">ROUND(2*(F16-$C$15)/$C$16,0)/2+F15</f>
        <v>7832.5</v>
      </c>
    </row>
    <row r="19" spans="1:18" ht="13.5" thickTop="1" x14ac:dyDescent="0.2">
      <c r="E19" s="14" t="s">
        <v>31</v>
      </c>
      <c r="F19" s="18">
        <f ca="1">+$C$15+$C$16*F18-15018.5-$C$5/24</f>
        <v>45337.186201587785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 x14ac:dyDescent="0.2">
      <c r="A21" t="s">
        <v>46</v>
      </c>
      <c r="C21" s="8">
        <v>51394.822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36376.322</v>
      </c>
    </row>
    <row r="22" spans="1:18" x14ac:dyDescent="0.2">
      <c r="A22" s="42" t="s">
        <v>47</v>
      </c>
      <c r="B22" s="43" t="s">
        <v>48</v>
      </c>
      <c r="C22" s="42">
        <v>56745.569499999998</v>
      </c>
      <c r="D22" s="42">
        <v>2.5999999999999999E-3</v>
      </c>
      <c r="E22">
        <f>+(C22-C$7)/C$8</f>
        <v>11609.345845085698</v>
      </c>
      <c r="F22">
        <f>ROUND(2*E22,0)/2</f>
        <v>11609.5</v>
      </c>
      <c r="G22">
        <f>+C22-(C$7+F22*C$8)</f>
        <v>-7.1049999998649582E-2</v>
      </c>
      <c r="K22">
        <f>+G22</f>
        <v>-7.1049999998649582E-2</v>
      </c>
      <c r="O22">
        <f ca="1">+C$11+C$12*$F22</f>
        <v>-7.1049999998649582E-2</v>
      </c>
      <c r="Q22" s="2">
        <f>+C22-15018.5</f>
        <v>41727.069499999998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2024-02-14T05:49:10Z</dcterms:modified>
</cp:coreProperties>
</file>