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D291DAD-2A17-4F30-A8BC-A348F29886E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5" i="1"/>
  <c r="F25" i="1"/>
  <c r="C8" i="1"/>
  <c r="E9" i="1"/>
  <c r="D9" i="1"/>
  <c r="Q23" i="1"/>
  <c r="Q24" i="1"/>
  <c r="Q25" i="1"/>
  <c r="Q26" i="1"/>
  <c r="Q27" i="1"/>
  <c r="Q22" i="1"/>
  <c r="D8" i="1"/>
  <c r="F16" i="1"/>
  <c r="C17" i="1"/>
  <c r="Q21" i="1"/>
  <c r="G26" i="1"/>
  <c r="K26" i="1"/>
  <c r="E24" i="1"/>
  <c r="F24" i="1"/>
  <c r="G24" i="1"/>
  <c r="K24" i="1"/>
  <c r="E22" i="1"/>
  <c r="F22" i="1"/>
  <c r="G22" i="1"/>
  <c r="K22" i="1"/>
  <c r="E27" i="1"/>
  <c r="F27" i="1"/>
  <c r="E21" i="1"/>
  <c r="F21" i="1"/>
  <c r="G21" i="1"/>
  <c r="E26" i="1"/>
  <c r="F26" i="1"/>
  <c r="G25" i="1"/>
  <c r="K25" i="1"/>
  <c r="E23" i="1"/>
  <c r="F23" i="1"/>
  <c r="G23" i="1"/>
  <c r="K23" i="1"/>
  <c r="G27" i="1"/>
  <c r="K27" i="1"/>
  <c r="I21" i="1"/>
  <c r="C12" i="1"/>
  <c r="C11" i="1"/>
  <c r="O27" i="1" l="1"/>
  <c r="O21" i="1"/>
  <c r="O26" i="1"/>
  <c r="O24" i="1"/>
  <c r="C15" i="1"/>
  <c r="O22" i="1"/>
  <c r="O23" i="1"/>
  <c r="O2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<sst xmlns="http://schemas.openxmlformats.org/spreadsheetml/2006/main" count="63" uniqueCount="50">
  <si>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</si>
  <si>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</si>
  <si>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</si>
  <si>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</si>
  <si>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</si>
  <si>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</si>
  <si>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</si>
  <si>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</si>
  <si>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</si>
  <si>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</si>
  <si>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</si>
  <si>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</si>
  <si>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</si>
  <si>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</si>
  <si>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</si>
  <si>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</si>
  <si>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</si>
  <si>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</si>
  <si>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</si>
  <si>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</si>
  <si>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</si>
  <si>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</si>
  <si>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</si>
  <si>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</si>
  <si>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</si>
  <si>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</si>
  <si>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</si>
  <si>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</si>
  <si>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</si>
  <si>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</si>
  <si>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</si>
  <si>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</si>
  <si>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</si>
  <si>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</si>
  <si>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</si>
  <si>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</si>
  <si>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</si>
  <si>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</si>
  <si>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</si>
  <si>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</si>
  <si>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</si>
  <si>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</si>
  <si>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2015L</t>
  </si>
  <si>
    <t>G3067-0807</t>
  </si>
  <si>
    <t>EW</t>
  </si>
  <si>
    <t>GCVS</t>
  </si>
  <si>
    <t>OEJV 0168</t>
  </si>
  <si>
    <t>I</t>
  </si>
  <si>
    <t>V1147 Her</t>
  </si>
  <si>
    <t>V1147 Her / GSC 3067-0807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</si>
</sst>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15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4" borderId="5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5" fillId="0" borderId="5" xfId="0" applyNumberFormat="1" applyFont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7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7" fillId="0" borderId="0" xfId="41" applyFont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2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V1147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4F-4A3B-B97C-D994DA29D0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4F-4A3B-B97C-D994DA29D0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4F-4A3B-B97C-D994DA29D0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4.5493856305256486E-4</c:v>
                </c:pt>
                <c:pt idx="3">
                  <c:v>-5.4335356981027871E-4</c:v>
                </c:pt>
                <c:pt idx="4">
                  <c:v>1.9222447444917634E-3</c:v>
                </c:pt>
                <c:pt idx="5">
                  <c:v>5.8784305292647332E-4</c:v>
                </c:pt>
                <c:pt idx="6">
                  <c:v>3.1893402556306683E-3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4F-4A3B-B97C-D994DA29D0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4F-4A3B-B97C-D994DA29D0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4F-4A3B-B97C-D994DA29D0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4F-4A3B-B97C-D994DA29D0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-5.5847378620524075E-5</c:v>
                </c:pt>
                <c:pt idx="1">
                  <c:v>8.9367012380440277E-4</c:v>
                </c:pt>
                <c:pt idx="2">
                  <c:v>9.5548732033284389E-4</c:v>
                </c:pt>
                <c:pt idx="3">
                  <c:v>9.5405698751367533E-4</c:v>
                </c:pt>
                <c:pt idx="4">
                  <c:v>9.5407933646397478E-4</c:v>
                </c:pt>
                <c:pt idx="5">
                  <c:v>9.5410168541427433E-4</c:v>
                </c:pt>
                <c:pt idx="6">
                  <c:v>9.5546497138254433E-4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4F-4A3B-B97C-D994DA29D06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4F-4A3B-B97C-D994DA29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666312"/>
        <c:axId val="1"/>
      </c:scatterChart>
      <c:valAx>
        <c:axId val="6986663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666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V1147 Her - O-C Diagr.</a:t>
            </a:r>
          </a:p>
        </c:rich>
      </c:tx>
      <c:layout>
        <c:manualLayout>
          <c:xMode val="edge"/>
          <c:yMode val="edge"/>
          <c:x val="0.3693698422832281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3994189017784567"/>
          <c:w val="0.8078089923062598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59-4FC8-8EA2-DC20E30182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59-4FC8-8EA2-DC20E30182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59-4FC8-8EA2-DC20E30182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4.5493856305256486E-4</c:v>
                </c:pt>
                <c:pt idx="3">
                  <c:v>-5.4335356981027871E-4</c:v>
                </c:pt>
                <c:pt idx="4">
                  <c:v>1.9222447444917634E-3</c:v>
                </c:pt>
                <c:pt idx="5">
                  <c:v>5.8784305292647332E-4</c:v>
                </c:pt>
                <c:pt idx="6">
                  <c:v>3.1893402556306683E-3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59-4FC8-8EA2-DC20E30182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59-4FC8-8EA2-DC20E30182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59-4FC8-8EA2-DC20E30182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1.6000000000000001E-3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59-4FC8-8EA2-DC20E30182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-5.5847378620524075E-5</c:v>
                </c:pt>
                <c:pt idx="1">
                  <c:v>8.9367012380440277E-4</c:v>
                </c:pt>
                <c:pt idx="2">
                  <c:v>9.5548732033284389E-4</c:v>
                </c:pt>
                <c:pt idx="3">
                  <c:v>9.5405698751367533E-4</c:v>
                </c:pt>
                <c:pt idx="4">
                  <c:v>9.5407933646397478E-4</c:v>
                </c:pt>
                <c:pt idx="5">
                  <c:v>9.5410168541427433E-4</c:v>
                </c:pt>
                <c:pt idx="6">
                  <c:v>9.5546497138254433E-4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59-4FC8-8EA2-DC20E301821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-21243</c:v>
                </c:pt>
                <c:pt idx="1">
                  <c:v>0</c:v>
                </c:pt>
                <c:pt idx="2">
                  <c:v>1383</c:v>
                </c:pt>
                <c:pt idx="3">
                  <c:v>1351</c:v>
                </c:pt>
                <c:pt idx="4">
                  <c:v>1351.5</c:v>
                </c:pt>
                <c:pt idx="5">
                  <c:v>1352</c:v>
                </c:pt>
                <c:pt idx="6">
                  <c:v>1382.5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59-4FC8-8EA2-DC20E3018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917048"/>
        <c:axId val="1"/>
      </c:scatterChart>
      <c:valAx>
        <c:axId val="507917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2781521679165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7917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21653149212203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EAE6446-C4B7-4789-2F9F-59C0A9F18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99988D0-3656-F41A-F413-05FFFBE2B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49</v>
      </c>
      <c r="F1" s="31" t="s">
        <v>48</v>
      </c>
      <c r="G1" s="32" t="s">
        <v>42</v>
      </c>
      <c r="H1" s="39"/>
      <c r="I1" s="33" t="s">
        <v>43</v>
      </c>
      <c r="J1" s="31" t="s">
        <v>48</v>
      </c>
      <c r="K1" s="34">
        <v>16.00442</v>
      </c>
      <c r="L1" s="35">
        <v>43.084200000000003</v>
      </c>
      <c r="M1" s="36">
        <v>56781.555789999999</v>
      </c>
      <c r="N1" s="36">
        <v>0.25446880337052208</v>
      </c>
      <c r="O1" s="33" t="s">
        <v>44</v>
      </c>
    </row>
    <row r="2" spans="1:15">
      <c r="A2" t="s">
        <v>24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1</v>
      </c>
      <c r="C4" s="27">
        <v>51375.875</v>
      </c>
      <c r="D4" s="28">
        <v>0.25446800000000003</v>
      </c>
    </row>
    <row r="5" spans="1:15" ht="13.5" thickTop="1">
      <c r="A5" s="9" t="s">
        <v>29</v>
      </c>
      <c r="B5" s="10"/>
      <c r="C5" s="11">
        <v>-9.5</v>
      </c>
      <c r="D5" s="10" t="s">
        <v>30</v>
      </c>
      <c r="E5" s="10"/>
    </row>
    <row r="6" spans="1:15">
      <c r="A6" s="5" t="s">
        <v>2</v>
      </c>
    </row>
    <row r="7" spans="1:15">
      <c r="A7" t="s">
        <v>3</v>
      </c>
      <c r="C7" s="8">
        <f>M1</f>
        <v>56781.555789999999</v>
      </c>
      <c r="D7" s="29" t="s">
        <v>45</v>
      </c>
    </row>
    <row r="8" spans="1:15">
      <c r="A8" t="s">
        <v>4</v>
      </c>
      <c r="C8" s="8">
        <f>N1</f>
        <v>0.25446880337052208</v>
      </c>
      <c r="D8" s="29" t="str">
        <f>D7</f>
        <v>GCVS</v>
      </c>
    </row>
    <row r="9" spans="1:15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20</v>
      </c>
      <c r="D10" s="4" t="s">
        <v>21</v>
      </c>
      <c r="E10" s="10"/>
    </row>
    <row r="11" spans="1:15">
      <c r="A11" s="10" t="s">
        <v>16</v>
      </c>
      <c r="B11" s="10"/>
      <c r="C11" s="21">
        <f ca="1">INTERCEPT(INDIRECT($E$9):G992,INDIRECT($D$9):F992)</f>
        <v>8.9367012380440277E-4</v>
      </c>
      <c r="D11" s="3"/>
      <c r="E11" s="10"/>
    </row>
    <row r="12" spans="1:15">
      <c r="A12" s="10" t="s">
        <v>17</v>
      </c>
      <c r="B12" s="10"/>
      <c r="C12" s="21">
        <f ca="1">SLOPE(INDIRECT($E$9):G992,INDIRECT($D$9):F992)</f>
        <v>4.4697900599017408E-8</v>
      </c>
      <c r="D12" s="3"/>
      <c r="E12" s="10"/>
    </row>
    <row r="13" spans="1:15">
      <c r="A13" s="10" t="s">
        <v>19</v>
      </c>
      <c r="B13" s="10"/>
      <c r="C13" s="3" t="s">
        <v>14</v>
      </c>
    </row>
    <row r="14" spans="1:15">
      <c r="A14" s="10"/>
      <c r="B14" s="10"/>
      <c r="C14" s="10"/>
    </row>
    <row r="15" spans="1:15">
      <c r="A15" s="12" t="s">
        <v>18</v>
      </c>
      <c r="B15" s="10"/>
      <c r="C15" s="13">
        <f ca="1">(C7+C11)+(C8+C12)*INT(MAX(F21:F3533))</f>
        <v>57133.487100548751</v>
      </c>
      <c r="E15" s="14" t="s">
        <v>35</v>
      </c>
      <c r="F15" s="37">
        <v>1</v>
      </c>
    </row>
    <row r="16" spans="1:15">
      <c r="A16" s="16" t="s">
        <v>5</v>
      </c>
      <c r="B16" s="10"/>
      <c r="C16" s="17">
        <f ca="1">+C8+C12</f>
        <v>0.25446884806842268</v>
      </c>
      <c r="E16" s="14" t="s">
        <v>31</v>
      </c>
      <c r="F16" s="38">
        <f ca="1">NOW()+15018.5+$C$5/24</f>
        <v>60354.785876388887</v>
      </c>
    </row>
    <row r="17" spans="1:21" ht="13.5" thickBot="1">
      <c r="A17" s="14" t="s">
        <v>28</v>
      </c>
      <c r="B17" s="10"/>
      <c r="C17" s="10">
        <f>COUNT(C21:C2191)</f>
        <v>7</v>
      </c>
      <c r="E17" s="14" t="s">
        <v>36</v>
      </c>
      <c r="F17" s="15">
        <f ca="1">ROUND(2*(F16-$C$7)/$C$8,0)/2+F15</f>
        <v>14043</v>
      </c>
    </row>
    <row r="18" spans="1:21" ht="14.25" thickTop="1" thickBot="1">
      <c r="A18" s="16" t="s">
        <v>6</v>
      </c>
      <c r="B18" s="10"/>
      <c r="C18" s="19">
        <f ca="1">+C15</f>
        <v>57133.487100548751</v>
      </c>
      <c r="D18" s="20">
        <f ca="1">+C16</f>
        <v>0.25446884806842268</v>
      </c>
      <c r="E18" s="14" t="s">
        <v>37</v>
      </c>
      <c r="F18" s="23">
        <f ca="1">ROUND(2*(F16-$C$15)/$C$16,0)/2+F15</f>
        <v>12660</v>
      </c>
    </row>
    <row r="19" spans="1:21" ht="13.5" thickTop="1">
      <c r="E19" s="14" t="s">
        <v>32</v>
      </c>
      <c r="F19" s="18">
        <f ca="1">+$C$15+$C$16*F18-15018.5-$C$5/24</f>
        <v>45336.958550428317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>
      <c r="A21" t="s">
        <v>45</v>
      </c>
      <c r="C21" s="8">
        <v>51375.875</v>
      </c>
      <c r="D21" s="8" t="s">
        <v>14</v>
      </c>
      <c r="E21">
        <f t="shared" ref="E21:E27" si="0">+(C21-C$7)/C$8</f>
        <v>-21242.999999999993</v>
      </c>
      <c r="F21">
        <f t="shared" ref="F21:F27" si="1">ROUND(2*E21,0)/2</f>
        <v>-21243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-5.5847378620524075E-5</v>
      </c>
      <c r="Q21" s="2">
        <f t="shared" ref="Q21:Q27" si="4">+C21-15018.5</f>
        <v>36357.375</v>
      </c>
    </row>
    <row r="22" spans="1:21">
      <c r="A22" s="40" t="s">
        <v>46</v>
      </c>
      <c r="B22" s="41" t="s">
        <v>47</v>
      </c>
      <c r="C22" s="42">
        <v>56781.555789999999</v>
      </c>
      <c r="D22" s="40">
        <v>2.9999999999999997E-4</v>
      </c>
      <c r="E22">
        <f t="shared" si="0"/>
        <v>0</v>
      </c>
      <c r="F22">
        <f t="shared" si="1"/>
        <v>0</v>
      </c>
      <c r="G22">
        <f t="shared" si="2"/>
        <v>0</v>
      </c>
      <c r="K22">
        <f t="shared" ref="K22:K27" si="5">+G22</f>
        <v>0</v>
      </c>
      <c r="O22">
        <f t="shared" ca="1" si="3"/>
        <v>8.9367012380440277E-4</v>
      </c>
      <c r="Q22" s="2">
        <f t="shared" si="4"/>
        <v>41763.055789999999</v>
      </c>
    </row>
    <row r="23" spans="1:21">
      <c r="A23" s="43" t="s">
        <v>0</v>
      </c>
      <c r="B23" s="44" t="s">
        <v>47</v>
      </c>
      <c r="C23" s="45">
        <v>57133.486599999997</v>
      </c>
      <c r="D23" s="45">
        <v>4.0000000000000002E-4</v>
      </c>
      <c r="E23">
        <f t="shared" si="0"/>
        <v>1383.0017877970106</v>
      </c>
      <c r="F23">
        <f t="shared" si="1"/>
        <v>1383</v>
      </c>
      <c r="G23">
        <f t="shared" si="2"/>
        <v>4.5493856305256486E-4</v>
      </c>
      <c r="K23">
        <f t="shared" si="5"/>
        <v>4.5493856305256486E-4</v>
      </c>
      <c r="O23">
        <f t="shared" ca="1" si="3"/>
        <v>9.5548732033284389E-4</v>
      </c>
      <c r="Q23" s="2">
        <f t="shared" si="4"/>
        <v>42114.986599999997</v>
      </c>
    </row>
    <row r="24" spans="1:21">
      <c r="A24" s="43" t="s">
        <v>0</v>
      </c>
      <c r="B24" s="44" t="s">
        <v>47</v>
      </c>
      <c r="C24" s="45">
        <v>57125.342600000004</v>
      </c>
      <c r="D24" s="45">
        <v>5.9999999999999995E-4</v>
      </c>
      <c r="E24">
        <f t="shared" si="0"/>
        <v>1350.9978647537023</v>
      </c>
      <c r="F24">
        <f t="shared" si="1"/>
        <v>1351</v>
      </c>
      <c r="G24">
        <f t="shared" si="2"/>
        <v>-5.4335356981027871E-4</v>
      </c>
      <c r="K24">
        <f t="shared" si="5"/>
        <v>-5.4335356981027871E-4</v>
      </c>
      <c r="O24">
        <f t="shared" ca="1" si="3"/>
        <v>9.5405698751367533E-4</v>
      </c>
      <c r="Q24" s="2">
        <f t="shared" si="4"/>
        <v>42106.842600000004</v>
      </c>
    </row>
    <row r="25" spans="1:21">
      <c r="A25" s="43" t="s">
        <v>0</v>
      </c>
      <c r="B25" s="44" t="s">
        <v>47</v>
      </c>
      <c r="C25" s="45">
        <v>57125.472300000001</v>
      </c>
      <c r="D25" s="45">
        <v>1E-3</v>
      </c>
      <c r="E25">
        <f t="shared" si="0"/>
        <v>1351.507553950491</v>
      </c>
      <c r="F25">
        <f t="shared" si="1"/>
        <v>1351.5</v>
      </c>
      <c r="G25">
        <f t="shared" si="2"/>
        <v>1.9222447444917634E-3</v>
      </c>
      <c r="K25">
        <f t="shared" si="5"/>
        <v>1.9222447444917634E-3</v>
      </c>
      <c r="O25">
        <f t="shared" ca="1" si="3"/>
        <v>9.5407933646397478E-4</v>
      </c>
      <c r="Q25" s="2">
        <f t="shared" si="4"/>
        <v>42106.972300000001</v>
      </c>
    </row>
    <row r="26" spans="1:21">
      <c r="A26" s="43" t="s">
        <v>0</v>
      </c>
      <c r="B26" s="44" t="s">
        <v>47</v>
      </c>
      <c r="C26" s="45">
        <v>57125.5982</v>
      </c>
      <c r="D26" s="45">
        <v>1.6000000000000001E-3</v>
      </c>
      <c r="E26">
        <f t="shared" si="0"/>
        <v>1352.0023100790675</v>
      </c>
      <c r="F26">
        <f t="shared" si="1"/>
        <v>1352</v>
      </c>
      <c r="G26">
        <f t="shared" si="2"/>
        <v>5.8784305292647332E-4</v>
      </c>
      <c r="K26">
        <f t="shared" si="5"/>
        <v>5.8784305292647332E-4</v>
      </c>
      <c r="O26">
        <f t="shared" ca="1" si="3"/>
        <v>9.5410168541427433E-4</v>
      </c>
      <c r="Q26" s="2">
        <f t="shared" si="4"/>
        <v>42107.0982</v>
      </c>
    </row>
    <row r="27" spans="1:21">
      <c r="A27" s="43" t="s">
        <v>0</v>
      </c>
      <c r="B27" s="44" t="s">
        <v>47</v>
      </c>
      <c r="C27" s="45">
        <v>57133.362099999998</v>
      </c>
      <c r="D27" s="45">
        <v>1.6000000000000001E-3</v>
      </c>
      <c r="E27">
        <f t="shared" si="0"/>
        <v>1382.5125333251499</v>
      </c>
      <c r="F27">
        <f t="shared" si="1"/>
        <v>1382.5</v>
      </c>
      <c r="G27">
        <f t="shared" si="2"/>
        <v>3.1893402556306683E-3</v>
      </c>
      <c r="K27">
        <f t="shared" si="5"/>
        <v>3.1893402556306683E-3</v>
      </c>
      <c r="O27">
        <f t="shared" ca="1" si="3"/>
        <v>9.5546497138254433E-4</v>
      </c>
      <c r="Q27" s="2">
        <f t="shared" si="4"/>
        <v>42114.862099999998</v>
      </c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2024-02-14T05:51:39Z</dcterms:modified>
</cp:coreProperties>
</file>