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5DF31619-04D9-49D9-8626-E371E7FC5BA0}" xr6:coauthVersionLast="47" xr6:coauthVersionMax="47" xr10:uidLastSave="{00000000-0000-0000-0000-000000000000}"/>
  <bookViews>
    <workbookView xWindow="-120" yWindow="-120" windowWidth="29040" windowHeight="15840"/>
  </bookViews>
  <sheets>
    <sheet name="Active 1" sheetId="1" r:id="rId1"/>
    <sheet name="Active 2" sheetId="2" r:id="rId2"/>
  </sheets>
  <calcPr calcId="181029"/>
</workbook>
</file>

<file path=xl/calcChain.xml><?xml version="1.0" encoding="utf-8"?>
<calcChain xmlns="http://schemas.openxmlformats.org/spreadsheetml/2006/main">
  <c r="E41" i="1" l="1"/>
  <c r="F41" i="1"/>
  <c r="G41" i="1"/>
  <c r="I41" i="1"/>
  <c r="Q41" i="1"/>
  <c r="Q41" i="2"/>
  <c r="E41" i="2"/>
  <c r="F41" i="2"/>
  <c r="F11" i="2"/>
  <c r="F29" i="2"/>
  <c r="F30" i="2"/>
  <c r="G30" i="2"/>
  <c r="H30" i="2"/>
  <c r="F32" i="2"/>
  <c r="F34" i="2"/>
  <c r="G34" i="2"/>
  <c r="H34" i="2"/>
  <c r="F37" i="2"/>
  <c r="F38" i="2"/>
  <c r="G38" i="2"/>
  <c r="J38" i="2"/>
  <c r="F40" i="2"/>
  <c r="C7" i="2"/>
  <c r="E26" i="2"/>
  <c r="F26" i="2"/>
  <c r="E23" i="2"/>
  <c r="F23" i="2"/>
  <c r="E24" i="2"/>
  <c r="F24" i="2"/>
  <c r="G24" i="2"/>
  <c r="H24" i="2"/>
  <c r="E25" i="2"/>
  <c r="F25" i="2"/>
  <c r="G25" i="2"/>
  <c r="H25" i="2"/>
  <c r="E27" i="2"/>
  <c r="F27" i="2"/>
  <c r="G27" i="2"/>
  <c r="H27" i="2"/>
  <c r="E28" i="2"/>
  <c r="F28" i="2"/>
  <c r="G28" i="2"/>
  <c r="H28" i="2"/>
  <c r="E29" i="2"/>
  <c r="G29" i="2"/>
  <c r="E30" i="2"/>
  <c r="E31" i="2"/>
  <c r="F31" i="2"/>
  <c r="G31" i="2"/>
  <c r="H31" i="2"/>
  <c r="E32" i="2"/>
  <c r="G32" i="2"/>
  <c r="E33" i="2"/>
  <c r="F33" i="2"/>
  <c r="G33" i="2"/>
  <c r="H33" i="2"/>
  <c r="E34" i="2"/>
  <c r="E35" i="2"/>
  <c r="F35" i="2"/>
  <c r="G35" i="2"/>
  <c r="H35" i="2"/>
  <c r="E36" i="2"/>
  <c r="F36" i="2"/>
  <c r="G36" i="2"/>
  <c r="J36" i="2"/>
  <c r="E37" i="2"/>
  <c r="G37" i="2"/>
  <c r="E38" i="2"/>
  <c r="E39" i="2"/>
  <c r="F39" i="2"/>
  <c r="G39" i="2"/>
  <c r="H39" i="2"/>
  <c r="E40" i="2"/>
  <c r="G40" i="2"/>
  <c r="G11" i="2"/>
  <c r="E14" i="2"/>
  <c r="E15" i="2" s="1"/>
  <c r="E21" i="2"/>
  <c r="F21" i="2"/>
  <c r="G21" i="2"/>
  <c r="H21" i="2"/>
  <c r="E22" i="2"/>
  <c r="F22" i="2"/>
  <c r="G22" i="2"/>
  <c r="H22" i="2"/>
  <c r="C17" i="2"/>
  <c r="Q21" i="2"/>
  <c r="R21" i="2"/>
  <c r="Q22" i="2"/>
  <c r="Q23" i="2"/>
  <c r="Q24" i="2"/>
  <c r="Q25" i="2"/>
  <c r="Q26" i="2"/>
  <c r="Q27" i="2"/>
  <c r="Q28" i="2"/>
  <c r="H29" i="2"/>
  <c r="Q29" i="2"/>
  <c r="Q30" i="2"/>
  <c r="Q31" i="2"/>
  <c r="I32" i="2"/>
  <c r="Q32" i="2"/>
  <c r="Q33" i="2"/>
  <c r="Q34" i="2"/>
  <c r="Q35" i="2"/>
  <c r="Q36" i="2"/>
  <c r="H37" i="2"/>
  <c r="Q37" i="2"/>
  <c r="Q38" i="2"/>
  <c r="Q39" i="2"/>
  <c r="H40" i="2"/>
  <c r="Q40" i="2"/>
  <c r="Q40" i="1"/>
  <c r="E40" i="1"/>
  <c r="F40" i="1"/>
  <c r="E33" i="1"/>
  <c r="F33" i="1"/>
  <c r="G33" i="1"/>
  <c r="H33" i="1"/>
  <c r="E34" i="1"/>
  <c r="F34" i="1"/>
  <c r="F11" i="1"/>
  <c r="Q39" i="1"/>
  <c r="E23" i="1"/>
  <c r="F23" i="1"/>
  <c r="E25" i="1"/>
  <c r="F25" i="1"/>
  <c r="G25" i="1"/>
  <c r="H25" i="1"/>
  <c r="E26" i="1"/>
  <c r="F26" i="1"/>
  <c r="E31" i="1"/>
  <c r="F31" i="1"/>
  <c r="E14" i="1"/>
  <c r="Q36" i="1"/>
  <c r="Q38" i="1"/>
  <c r="Q34" i="1"/>
  <c r="Q35" i="1"/>
  <c r="Q37" i="1"/>
  <c r="C7" i="1"/>
  <c r="C8" i="1"/>
  <c r="G11" i="1"/>
  <c r="C17" i="1"/>
  <c r="Q21" i="1"/>
  <c r="R21" i="1"/>
  <c r="Q22" i="1"/>
  <c r="Q23" i="1"/>
  <c r="Q24" i="1"/>
  <c r="Q25" i="1"/>
  <c r="Q26" i="1"/>
  <c r="Q27" i="1"/>
  <c r="Q28" i="1"/>
  <c r="Q29" i="1"/>
  <c r="Q30" i="1"/>
  <c r="Q31" i="1"/>
  <c r="Q32" i="1"/>
  <c r="Q33" i="1"/>
  <c r="E22" i="1"/>
  <c r="F22" i="1"/>
  <c r="G22" i="1"/>
  <c r="H22" i="1"/>
  <c r="E30" i="1"/>
  <c r="F30" i="1"/>
  <c r="E38" i="1"/>
  <c r="F38" i="1"/>
  <c r="G32" i="1"/>
  <c r="I32" i="1"/>
  <c r="E39" i="1"/>
  <c r="F39" i="1"/>
  <c r="G39" i="1"/>
  <c r="H39" i="1"/>
  <c r="E27" i="1"/>
  <c r="F27" i="1"/>
  <c r="G27" i="1"/>
  <c r="H27" i="1"/>
  <c r="G26" i="1"/>
  <c r="H26" i="1"/>
  <c r="G34" i="1"/>
  <c r="H34" i="1"/>
  <c r="G29" i="1"/>
  <c r="H29" i="1"/>
  <c r="E35" i="1"/>
  <c r="F35" i="1"/>
  <c r="G35" i="1"/>
  <c r="H35" i="1"/>
  <c r="E21" i="1"/>
  <c r="F21" i="1"/>
  <c r="G21" i="1"/>
  <c r="H21" i="1"/>
  <c r="E24" i="1"/>
  <c r="F24" i="1"/>
  <c r="G24" i="1"/>
  <c r="H24" i="1"/>
  <c r="E32" i="1"/>
  <c r="F32" i="1"/>
  <c r="G31" i="1"/>
  <c r="H31" i="1"/>
  <c r="E29" i="1"/>
  <c r="F29" i="1"/>
  <c r="G23" i="1"/>
  <c r="E37" i="1"/>
  <c r="F37" i="1"/>
  <c r="G37" i="1"/>
  <c r="H37" i="1"/>
  <c r="G40" i="1"/>
  <c r="H40" i="1"/>
  <c r="G26" i="2"/>
  <c r="H26" i="2"/>
  <c r="G23" i="2"/>
  <c r="G41" i="2"/>
  <c r="I41" i="2"/>
  <c r="G30" i="1"/>
  <c r="H30" i="1"/>
  <c r="E28" i="1"/>
  <c r="F28" i="1"/>
  <c r="G28" i="1"/>
  <c r="H28" i="1"/>
  <c r="G38" i="1"/>
  <c r="J38" i="1"/>
  <c r="E36" i="1"/>
  <c r="F36" i="1"/>
  <c r="G36" i="1"/>
  <c r="J36" i="1"/>
  <c r="H23" i="1"/>
  <c r="H23" i="2"/>
  <c r="C11" i="2"/>
  <c r="C12" i="2"/>
  <c r="C12" i="1"/>
  <c r="C16" i="1" l="1"/>
  <c r="D18" i="1" s="1"/>
  <c r="C16" i="2"/>
  <c r="D18" i="2" s="1"/>
  <c r="O34" i="2"/>
  <c r="O22" i="2"/>
  <c r="O36" i="2"/>
  <c r="O37" i="2"/>
  <c r="O24" i="2"/>
  <c r="O30" i="2"/>
  <c r="C15" i="2"/>
  <c r="O25" i="2"/>
  <c r="O33" i="2"/>
  <c r="O41" i="2"/>
  <c r="O32" i="2"/>
  <c r="O38" i="2"/>
  <c r="O40" i="2"/>
  <c r="O31" i="2"/>
  <c r="O39" i="2"/>
  <c r="O28" i="2"/>
  <c r="O21" i="2"/>
  <c r="O27" i="2"/>
  <c r="O29" i="2"/>
  <c r="O23" i="2"/>
  <c r="O35" i="2"/>
  <c r="O26" i="2"/>
  <c r="E15" i="1"/>
  <c r="C11" i="1"/>
  <c r="O40" i="1" l="1"/>
  <c r="O21" i="1"/>
  <c r="C15" i="1"/>
  <c r="O32" i="1"/>
  <c r="O30" i="1"/>
  <c r="O22" i="1"/>
  <c r="O39" i="1"/>
  <c r="O41" i="1"/>
  <c r="O38" i="1"/>
  <c r="O26" i="1"/>
  <c r="O29" i="1"/>
  <c r="O24" i="1"/>
  <c r="O28" i="1"/>
  <c r="O36" i="1"/>
  <c r="O34" i="1"/>
  <c r="O23" i="1"/>
  <c r="O37" i="1"/>
  <c r="O27" i="1"/>
  <c r="O31" i="1"/>
  <c r="O25" i="1"/>
  <c r="O33" i="1"/>
  <c r="O35" i="1"/>
  <c r="E16" i="2"/>
  <c r="E17" i="2" s="1"/>
  <c r="C18" i="2"/>
  <c r="C18" i="1" l="1"/>
  <c r="E16" i="1"/>
  <c r="E17" i="1" s="1"/>
</calcChain>
</file>

<file path=xl/sharedStrings.xml><?xml version="1.0" encoding="utf-8"?>
<sst xmlns="http://schemas.openxmlformats.org/spreadsheetml/2006/main" count="170" uniqueCount="55">
  <si>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</si>
  <si>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</si>
  <si>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</si>
  <si>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</si>
  <si>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</si>
  <si>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</si>
  <si>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</si>
  <si>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</si>
  <si>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</si>
  <si>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</si>
  <si>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</si>
  <si>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</si>
  <si>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</si>
  <si>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</si>
  <si>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</si>
  <si>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</si>
  <si>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</si>
  <si>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</si>
  <si>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</si>
  <si>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</si>
  <si>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</si>
  <si>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</si>
  <si>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</si>
  <si>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</si>
  <si>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</si>
  <si>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</si>
  <si>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</si>
  <si>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</si>
  <si>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</si>
  <si>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</si>
  <si>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</si>
  <si>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</si>
  <si>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</si>
  <si>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</si>
  <si>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</si>
  <si>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</si>
  <si>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IBVS 5799 Eph.</t>
  </si>
  <si>
    <t>EW</t>
  </si>
  <si>
    <t>IBVS 5799</t>
  </si>
  <si>
    <t>IBVS 5781</t>
  </si>
  <si>
    <t>I</t>
  </si>
  <si>
    <t>II</t>
  </si>
  <si>
    <t>IBVS 5837</t>
  </si>
  <si>
    <t>IBVS 5929</t>
  </si>
  <si>
    <t>IBVS 5920</t>
  </si>
  <si>
    <t>IBVS 6033</t>
  </si>
  <si>
    <t>V1175 Her / GSC 1518-0913</t>
  </si>
  <si>
    <t>OEJV 0160</t>
  </si>
  <si>
    <t>OEJV</t>
  </si>
  <si>
    <t>Add cycle</t>
  </si>
  <si>
    <t>Old Cycle</t>
  </si>
  <si>
    <t>IBVS 6094</t>
  </si>
  <si>
    <t>IBVS 6154</t>
  </si>
  <si>
    <t>CCD</t>
  </si>
  <si>
    <t>Nelson pers 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</si>
</sst>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9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14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8"/>
      </patternFill>
    </fill>
    <fill>
      <patternFill patternType="solid">
        <fgColor indexed="43"/>
        <bgColor indexed="8"/>
      </patternFill>
    </fill>
  </fills>
  <borders count="7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>
      <alignment vertical="top"/>
    </xf>
    <xf numFmtId="3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2" fontId="18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8" fillId="0" borderId="1" applyNumberFormat="0" applyFont="0" applyFill="0" applyAlignment="0" applyProtection="0"/>
  </cellStyleXfs>
  <cellXfs count="46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Alignment="1"/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8" fillId="0" borderId="0" xfId="0" applyFont="1" applyAlignment="1">
      <alignment horizontal="righ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1" fillId="0" borderId="0" xfId="0" applyFont="1" applyAlignment="1"/>
    <xf numFmtId="0" fontId="0" fillId="0" borderId="5" xfId="0" applyBorder="1" applyAlignment="1"/>
    <xf numFmtId="0" fontId="0" fillId="0" borderId="6" xfId="0" applyBorder="1" applyAlignment="1"/>
    <xf numFmtId="0" fontId="5" fillId="0" borderId="0" xfId="0" applyFont="1" applyAlignment="1">
      <alignment horizontal="left" vertical="center"/>
    </xf>
    <xf numFmtId="0" fontId="14" fillId="0" borderId="0" xfId="0" applyFont="1" applyAlignment="1">
      <alignment horizontal="left"/>
    </xf>
    <xf numFmtId="0" fontId="15" fillId="0" borderId="0" xfId="0" applyFont="1" applyAlignment="1">
      <alignment horizontal="left" vertical="center"/>
    </xf>
    <xf numFmtId="0" fontId="16" fillId="2" borderId="0" xfId="0" applyFont="1" applyFill="1" applyAlignment="1"/>
    <xf numFmtId="0" fontId="5" fillId="0" borderId="0" xfId="0" applyFont="1" applyAlignment="1">
      <alignment horizontal="center"/>
    </xf>
    <xf numFmtId="0" fontId="5" fillId="0" borderId="0" xfId="0" applyFont="1">
      <alignment vertical="top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 vertical="center"/>
    </xf>
    <xf numFmtId="0" fontId="17" fillId="3" borderId="0" xfId="0" applyFont="1" applyFill="1" applyAlignment="1"/>
    <xf numFmtId="0" fontId="5" fillId="0" borderId="0" xfId="0" applyFont="1" applyAlignment="1">
      <alignment wrapText="1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left" wrapText="1"/>
    </xf>
    <xf numFmtId="0" fontId="17" fillId="0" borderId="0" xfId="0" applyFont="1" applyAlignment="1">
      <alignment wrapText="1"/>
    </xf>
    <xf numFmtId="0" fontId="17" fillId="0" borderId="0" xfId="0" applyFont="1" applyAlignment="1">
      <alignment horizontal="center" wrapText="1"/>
    </xf>
    <xf numFmtId="0" fontId="17" fillId="0" borderId="0" xfId="0" applyFont="1" applyAlignment="1">
      <alignment horizontal="left" wrapText="1"/>
    </xf>
    <xf numFmtId="0" fontId="14" fillId="0" borderId="0" xfId="0" applyFont="1" applyAlignment="1"/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V1175 Her - O-C Diagr.</a:t>
            </a:r>
          </a:p>
        </c:rich>
      </c:tx>
      <c:layout>
        <c:manualLayout>
          <c:xMode val="edge"/>
          <c:yMode val="edge"/>
          <c:x val="0.34135338345864663"/>
          <c:y val="3.529411764705882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117667333506626"/>
          <c:w val="0.82105263157894737"/>
          <c:h val="0.64411857209123979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1.8E-3</c:v>
                  </c:pt>
                  <c:pt idx="1">
                    <c:v>1.6999999999999999E-3</c:v>
                  </c:pt>
                  <c:pt idx="2">
                    <c:v>3.0000000000000001E-3</c:v>
                  </c:pt>
                  <c:pt idx="3">
                    <c:v>8.0000000000000004E-4</c:v>
                  </c:pt>
                  <c:pt idx="4">
                    <c:v>8.9999999999999998E-4</c:v>
                  </c:pt>
                  <c:pt idx="5">
                    <c:v>0</c:v>
                  </c:pt>
                  <c:pt idx="6">
                    <c:v>6.9999999999999999E-4</c:v>
                  </c:pt>
                  <c:pt idx="7">
                    <c:v>5.9999999999999995E-4</c:v>
                  </c:pt>
                  <c:pt idx="8">
                    <c:v>4.0000000000000002E-4</c:v>
                  </c:pt>
                  <c:pt idx="11">
                    <c:v>5.0000000000000001E-4</c:v>
                  </c:pt>
                  <c:pt idx="12">
                    <c:v>8.9999999999999998E-4</c:v>
                  </c:pt>
                  <c:pt idx="13">
                    <c:v>2.0999999999999999E-3</c:v>
                  </c:pt>
                  <c:pt idx="14">
                    <c:v>1.2999999999999999E-3</c:v>
                  </c:pt>
                  <c:pt idx="15">
                    <c:v>8.9999999999999998E-4</c:v>
                  </c:pt>
                  <c:pt idx="16">
                    <c:v>1.2999999999999999E-3</c:v>
                  </c:pt>
                  <c:pt idx="17">
                    <c:v>2.0000000000000001E-4</c:v>
                  </c:pt>
                  <c:pt idx="18">
                    <c:v>8.9999999999999998E-4</c:v>
                  </c:pt>
                  <c:pt idx="19">
                    <c:v>5.9999999999999995E-4</c:v>
                  </c:pt>
                  <c:pt idx="20">
                    <c:v>4.0000000000000002E-4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1.8E-3</c:v>
                  </c:pt>
                  <c:pt idx="1">
                    <c:v>1.6999999999999999E-3</c:v>
                  </c:pt>
                  <c:pt idx="2">
                    <c:v>3.0000000000000001E-3</c:v>
                  </c:pt>
                  <c:pt idx="3">
                    <c:v>8.0000000000000004E-4</c:v>
                  </c:pt>
                  <c:pt idx="4">
                    <c:v>8.9999999999999998E-4</c:v>
                  </c:pt>
                  <c:pt idx="5">
                    <c:v>0</c:v>
                  </c:pt>
                  <c:pt idx="6">
                    <c:v>6.9999999999999999E-4</c:v>
                  </c:pt>
                  <c:pt idx="7">
                    <c:v>5.9999999999999995E-4</c:v>
                  </c:pt>
                  <c:pt idx="8">
                    <c:v>4.0000000000000002E-4</c:v>
                  </c:pt>
                  <c:pt idx="11">
                    <c:v>5.0000000000000001E-4</c:v>
                  </c:pt>
                  <c:pt idx="12">
                    <c:v>8.9999999999999998E-4</c:v>
                  </c:pt>
                  <c:pt idx="13">
                    <c:v>2.0999999999999999E-3</c:v>
                  </c:pt>
                  <c:pt idx="14">
                    <c:v>1.2999999999999999E-3</c:v>
                  </c:pt>
                  <c:pt idx="15">
                    <c:v>8.9999999999999998E-4</c:v>
                  </c:pt>
                  <c:pt idx="16">
                    <c:v>1.2999999999999999E-3</c:v>
                  </c:pt>
                  <c:pt idx="17">
                    <c:v>2.0000000000000001E-4</c:v>
                  </c:pt>
                  <c:pt idx="18">
                    <c:v>8.9999999999999998E-4</c:v>
                  </c:pt>
                  <c:pt idx="19">
                    <c:v>5.9999999999999995E-4</c:v>
                  </c:pt>
                  <c:pt idx="20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-131</c:v>
                </c:pt>
                <c:pt idx="1">
                  <c:v>-72</c:v>
                </c:pt>
                <c:pt idx="2">
                  <c:v>-18.5</c:v>
                </c:pt>
                <c:pt idx="3">
                  <c:v>-12.5</c:v>
                </c:pt>
                <c:pt idx="4">
                  <c:v>-6.5</c:v>
                </c:pt>
                <c:pt idx="5">
                  <c:v>0</c:v>
                </c:pt>
                <c:pt idx="6">
                  <c:v>0</c:v>
                </c:pt>
                <c:pt idx="7">
                  <c:v>18.5</c:v>
                </c:pt>
                <c:pt idx="8">
                  <c:v>31</c:v>
                </c:pt>
                <c:pt idx="9">
                  <c:v>1229.5</c:v>
                </c:pt>
                <c:pt idx="10">
                  <c:v>1301</c:v>
                </c:pt>
                <c:pt idx="11">
                  <c:v>3164</c:v>
                </c:pt>
                <c:pt idx="12">
                  <c:v>3577</c:v>
                </c:pt>
                <c:pt idx="13">
                  <c:v>6656</c:v>
                </c:pt>
                <c:pt idx="14">
                  <c:v>6656.5</c:v>
                </c:pt>
                <c:pt idx="15">
                  <c:v>6696.5</c:v>
                </c:pt>
                <c:pt idx="16">
                  <c:v>6696.5</c:v>
                </c:pt>
                <c:pt idx="17">
                  <c:v>6958</c:v>
                </c:pt>
                <c:pt idx="18">
                  <c:v>6958</c:v>
                </c:pt>
                <c:pt idx="19">
                  <c:v>7029.5</c:v>
                </c:pt>
                <c:pt idx="20">
                  <c:v>10026.5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  <c:pt idx="0">
                  <c:v>1.9359999932930805E-3</c:v>
                </c:pt>
                <c:pt idx="1">
                  <c:v>1.1319999975967221E-3</c:v>
                </c:pt>
                <c:pt idx="2">
                  <c:v>-2.0140000051469542E-3</c:v>
                </c:pt>
                <c:pt idx="3">
                  <c:v>-2.3500000024796464E-3</c:v>
                </c:pt>
                <c:pt idx="4">
                  <c:v>-6.8600000668084249E-4</c:v>
                </c:pt>
                <c:pt idx="5">
                  <c:v>0</c:v>
                </c:pt>
                <c:pt idx="6">
                  <c:v>2.9999999969732016E-4</c:v>
                </c:pt>
                <c:pt idx="7">
                  <c:v>1.3999997463542968E-5</c:v>
                </c:pt>
                <c:pt idx="8">
                  <c:v>1.4639999935752712E-3</c:v>
                </c:pt>
                <c:pt idx="9">
                  <c:v>5.9198000002652407E-2</c:v>
                </c:pt>
                <c:pt idx="10">
                  <c:v>6.3843999996606726E-2</c:v>
                </c:pt>
                <c:pt idx="12">
                  <c:v>0.15028799999709008</c:v>
                </c:pt>
                <c:pt idx="13">
                  <c:v>0.2817639999993844</c:v>
                </c:pt>
                <c:pt idx="14">
                  <c:v>0.28318599999329308</c:v>
                </c:pt>
                <c:pt idx="16">
                  <c:v>0.2858459999988554</c:v>
                </c:pt>
                <c:pt idx="18">
                  <c:v>0.29765199999383185</c:v>
                </c:pt>
                <c:pt idx="19">
                  <c:v>0.30039799999940442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6F0-4280-A5AF-3D002DAFE299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1.8E-3</c:v>
                  </c:pt>
                  <c:pt idx="1">
                    <c:v>1.6999999999999999E-3</c:v>
                  </c:pt>
                  <c:pt idx="2">
                    <c:v>3.0000000000000001E-3</c:v>
                  </c:pt>
                  <c:pt idx="3">
                    <c:v>8.0000000000000004E-4</c:v>
                  </c:pt>
                  <c:pt idx="4">
                    <c:v>8.9999999999999998E-4</c:v>
                  </c:pt>
                  <c:pt idx="5">
                    <c:v>0</c:v>
                  </c:pt>
                  <c:pt idx="6">
                    <c:v>6.9999999999999999E-4</c:v>
                  </c:pt>
                  <c:pt idx="7">
                    <c:v>5.9999999999999995E-4</c:v>
                  </c:pt>
                  <c:pt idx="8">
                    <c:v>4.0000000000000002E-4</c:v>
                  </c:pt>
                  <c:pt idx="11">
                    <c:v>5.0000000000000001E-4</c:v>
                  </c:pt>
                  <c:pt idx="12">
                    <c:v>8.9999999999999998E-4</c:v>
                  </c:pt>
                  <c:pt idx="13">
                    <c:v>2.0999999999999999E-3</c:v>
                  </c:pt>
                  <c:pt idx="14">
                    <c:v>1.2999999999999999E-3</c:v>
                  </c:pt>
                  <c:pt idx="15">
                    <c:v>8.9999999999999998E-4</c:v>
                  </c:pt>
                  <c:pt idx="16">
                    <c:v>1.2999999999999999E-3</c:v>
                  </c:pt>
                  <c:pt idx="17">
                    <c:v>2.0000000000000001E-4</c:v>
                  </c:pt>
                  <c:pt idx="18">
                    <c:v>8.9999999999999998E-4</c:v>
                  </c:pt>
                  <c:pt idx="19">
                    <c:v>5.9999999999999995E-4</c:v>
                  </c:pt>
                  <c:pt idx="20">
                    <c:v>4.0000000000000002E-4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1.8E-3</c:v>
                  </c:pt>
                  <c:pt idx="1">
                    <c:v>1.6999999999999999E-3</c:v>
                  </c:pt>
                  <c:pt idx="2">
                    <c:v>3.0000000000000001E-3</c:v>
                  </c:pt>
                  <c:pt idx="3">
                    <c:v>8.0000000000000004E-4</c:v>
                  </c:pt>
                  <c:pt idx="4">
                    <c:v>8.9999999999999998E-4</c:v>
                  </c:pt>
                  <c:pt idx="5">
                    <c:v>0</c:v>
                  </c:pt>
                  <c:pt idx="6">
                    <c:v>6.9999999999999999E-4</c:v>
                  </c:pt>
                  <c:pt idx="7">
                    <c:v>5.9999999999999995E-4</c:v>
                  </c:pt>
                  <c:pt idx="8">
                    <c:v>4.0000000000000002E-4</c:v>
                  </c:pt>
                  <c:pt idx="11">
                    <c:v>5.0000000000000001E-4</c:v>
                  </c:pt>
                  <c:pt idx="12">
                    <c:v>8.9999999999999998E-4</c:v>
                  </c:pt>
                  <c:pt idx="13">
                    <c:v>2.0999999999999999E-3</c:v>
                  </c:pt>
                  <c:pt idx="14">
                    <c:v>1.2999999999999999E-3</c:v>
                  </c:pt>
                  <c:pt idx="15">
                    <c:v>8.9999999999999998E-4</c:v>
                  </c:pt>
                  <c:pt idx="16">
                    <c:v>1.2999999999999999E-3</c:v>
                  </c:pt>
                  <c:pt idx="17">
                    <c:v>2.0000000000000001E-4</c:v>
                  </c:pt>
                  <c:pt idx="18">
                    <c:v>8.9999999999999998E-4</c:v>
                  </c:pt>
                  <c:pt idx="19">
                    <c:v>5.9999999999999995E-4</c:v>
                  </c:pt>
                  <c:pt idx="20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-131</c:v>
                </c:pt>
                <c:pt idx="1">
                  <c:v>-72</c:v>
                </c:pt>
                <c:pt idx="2">
                  <c:v>-18.5</c:v>
                </c:pt>
                <c:pt idx="3">
                  <c:v>-12.5</c:v>
                </c:pt>
                <c:pt idx="4">
                  <c:v>-6.5</c:v>
                </c:pt>
                <c:pt idx="5">
                  <c:v>0</c:v>
                </c:pt>
                <c:pt idx="6">
                  <c:v>0</c:v>
                </c:pt>
                <c:pt idx="7">
                  <c:v>18.5</c:v>
                </c:pt>
                <c:pt idx="8">
                  <c:v>31</c:v>
                </c:pt>
                <c:pt idx="9">
                  <c:v>1229.5</c:v>
                </c:pt>
                <c:pt idx="10">
                  <c:v>1301</c:v>
                </c:pt>
                <c:pt idx="11">
                  <c:v>3164</c:v>
                </c:pt>
                <c:pt idx="12">
                  <c:v>3577</c:v>
                </c:pt>
                <c:pt idx="13">
                  <c:v>6656</c:v>
                </c:pt>
                <c:pt idx="14">
                  <c:v>6656.5</c:v>
                </c:pt>
                <c:pt idx="15">
                  <c:v>6696.5</c:v>
                </c:pt>
                <c:pt idx="16">
                  <c:v>6696.5</c:v>
                </c:pt>
                <c:pt idx="17">
                  <c:v>6958</c:v>
                </c:pt>
                <c:pt idx="18">
                  <c:v>6958</c:v>
                </c:pt>
                <c:pt idx="19">
                  <c:v>7029.5</c:v>
                </c:pt>
                <c:pt idx="20">
                  <c:v>10026.5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  <c:pt idx="11">
                  <c:v>0.13781600000220351</c:v>
                </c:pt>
                <c:pt idx="20">
                  <c:v>0.28736599999683676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6F0-4280-A5AF-3D002DAFE299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1.8E-3</c:v>
                  </c:pt>
                  <c:pt idx="1">
                    <c:v>1.6999999999999999E-3</c:v>
                  </c:pt>
                  <c:pt idx="2">
                    <c:v>3.0000000000000001E-3</c:v>
                  </c:pt>
                  <c:pt idx="3">
                    <c:v>8.0000000000000004E-4</c:v>
                  </c:pt>
                  <c:pt idx="4">
                    <c:v>8.9999999999999998E-4</c:v>
                  </c:pt>
                  <c:pt idx="5">
                    <c:v>0</c:v>
                  </c:pt>
                  <c:pt idx="6">
                    <c:v>6.9999999999999999E-4</c:v>
                  </c:pt>
                  <c:pt idx="7">
                    <c:v>5.9999999999999995E-4</c:v>
                  </c:pt>
                  <c:pt idx="8">
                    <c:v>4.0000000000000002E-4</c:v>
                  </c:pt>
                  <c:pt idx="11">
                    <c:v>5.0000000000000001E-4</c:v>
                  </c:pt>
                  <c:pt idx="12">
                    <c:v>8.9999999999999998E-4</c:v>
                  </c:pt>
                  <c:pt idx="13">
                    <c:v>2.0999999999999999E-3</c:v>
                  </c:pt>
                  <c:pt idx="14">
                    <c:v>1.2999999999999999E-3</c:v>
                  </c:pt>
                  <c:pt idx="15">
                    <c:v>8.9999999999999998E-4</c:v>
                  </c:pt>
                  <c:pt idx="16">
                    <c:v>1.2999999999999999E-3</c:v>
                  </c:pt>
                  <c:pt idx="17">
                    <c:v>2.0000000000000001E-4</c:v>
                  </c:pt>
                  <c:pt idx="18">
                    <c:v>8.9999999999999998E-4</c:v>
                  </c:pt>
                  <c:pt idx="19">
                    <c:v>5.9999999999999995E-4</c:v>
                  </c:pt>
                  <c:pt idx="20">
                    <c:v>4.0000000000000002E-4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1.8E-3</c:v>
                  </c:pt>
                  <c:pt idx="1">
                    <c:v>1.6999999999999999E-3</c:v>
                  </c:pt>
                  <c:pt idx="2">
                    <c:v>3.0000000000000001E-3</c:v>
                  </c:pt>
                  <c:pt idx="3">
                    <c:v>8.0000000000000004E-4</c:v>
                  </c:pt>
                  <c:pt idx="4">
                    <c:v>8.9999999999999998E-4</c:v>
                  </c:pt>
                  <c:pt idx="5">
                    <c:v>0</c:v>
                  </c:pt>
                  <c:pt idx="6">
                    <c:v>6.9999999999999999E-4</c:v>
                  </c:pt>
                  <c:pt idx="7">
                    <c:v>5.9999999999999995E-4</c:v>
                  </c:pt>
                  <c:pt idx="8">
                    <c:v>4.0000000000000002E-4</c:v>
                  </c:pt>
                  <c:pt idx="11">
                    <c:v>5.0000000000000001E-4</c:v>
                  </c:pt>
                  <c:pt idx="12">
                    <c:v>8.9999999999999998E-4</c:v>
                  </c:pt>
                  <c:pt idx="13">
                    <c:v>2.0999999999999999E-3</c:v>
                  </c:pt>
                  <c:pt idx="14">
                    <c:v>1.2999999999999999E-3</c:v>
                  </c:pt>
                  <c:pt idx="15">
                    <c:v>8.9999999999999998E-4</c:v>
                  </c:pt>
                  <c:pt idx="16">
                    <c:v>1.2999999999999999E-3</c:v>
                  </c:pt>
                  <c:pt idx="17">
                    <c:v>2.0000000000000001E-4</c:v>
                  </c:pt>
                  <c:pt idx="18">
                    <c:v>8.9999999999999998E-4</c:v>
                  </c:pt>
                  <c:pt idx="19">
                    <c:v>5.9999999999999995E-4</c:v>
                  </c:pt>
                  <c:pt idx="20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-131</c:v>
                </c:pt>
                <c:pt idx="1">
                  <c:v>-72</c:v>
                </c:pt>
                <c:pt idx="2">
                  <c:v>-18.5</c:v>
                </c:pt>
                <c:pt idx="3">
                  <c:v>-12.5</c:v>
                </c:pt>
                <c:pt idx="4">
                  <c:v>-6.5</c:v>
                </c:pt>
                <c:pt idx="5">
                  <c:v>0</c:v>
                </c:pt>
                <c:pt idx="6">
                  <c:v>0</c:v>
                </c:pt>
                <c:pt idx="7">
                  <c:v>18.5</c:v>
                </c:pt>
                <c:pt idx="8">
                  <c:v>31</c:v>
                </c:pt>
                <c:pt idx="9">
                  <c:v>1229.5</c:v>
                </c:pt>
                <c:pt idx="10">
                  <c:v>1301</c:v>
                </c:pt>
                <c:pt idx="11">
                  <c:v>3164</c:v>
                </c:pt>
                <c:pt idx="12">
                  <c:v>3577</c:v>
                </c:pt>
                <c:pt idx="13">
                  <c:v>6656</c:v>
                </c:pt>
                <c:pt idx="14">
                  <c:v>6656.5</c:v>
                </c:pt>
                <c:pt idx="15">
                  <c:v>6696.5</c:v>
                </c:pt>
                <c:pt idx="16">
                  <c:v>6696.5</c:v>
                </c:pt>
                <c:pt idx="17">
                  <c:v>6958</c:v>
                </c:pt>
                <c:pt idx="18">
                  <c:v>6958</c:v>
                </c:pt>
                <c:pt idx="19">
                  <c:v>7029.5</c:v>
                </c:pt>
                <c:pt idx="20">
                  <c:v>10026.5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  <c:pt idx="15">
                  <c:v>0.28582599999936065</c:v>
                </c:pt>
                <c:pt idx="17">
                  <c:v>0.29761199999484234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6F0-4280-A5AF-3D002DAFE299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1.8E-3</c:v>
                  </c:pt>
                  <c:pt idx="1">
                    <c:v>1.6999999999999999E-3</c:v>
                  </c:pt>
                  <c:pt idx="2">
                    <c:v>3.0000000000000001E-3</c:v>
                  </c:pt>
                  <c:pt idx="3">
                    <c:v>8.0000000000000004E-4</c:v>
                  </c:pt>
                  <c:pt idx="4">
                    <c:v>8.9999999999999998E-4</c:v>
                  </c:pt>
                  <c:pt idx="5">
                    <c:v>0</c:v>
                  </c:pt>
                  <c:pt idx="6">
                    <c:v>6.9999999999999999E-4</c:v>
                  </c:pt>
                  <c:pt idx="7">
                    <c:v>5.9999999999999995E-4</c:v>
                  </c:pt>
                  <c:pt idx="8">
                    <c:v>4.0000000000000002E-4</c:v>
                  </c:pt>
                  <c:pt idx="11">
                    <c:v>5.0000000000000001E-4</c:v>
                  </c:pt>
                  <c:pt idx="12">
                    <c:v>8.9999999999999998E-4</c:v>
                  </c:pt>
                  <c:pt idx="13">
                    <c:v>2.0999999999999999E-3</c:v>
                  </c:pt>
                  <c:pt idx="14">
                    <c:v>1.2999999999999999E-3</c:v>
                  </c:pt>
                  <c:pt idx="15">
                    <c:v>8.9999999999999998E-4</c:v>
                  </c:pt>
                  <c:pt idx="16">
                    <c:v>1.2999999999999999E-3</c:v>
                  </c:pt>
                  <c:pt idx="17">
                    <c:v>2.0000000000000001E-4</c:v>
                  </c:pt>
                  <c:pt idx="18">
                    <c:v>8.9999999999999998E-4</c:v>
                  </c:pt>
                  <c:pt idx="19">
                    <c:v>5.9999999999999995E-4</c:v>
                  </c:pt>
                  <c:pt idx="20">
                    <c:v>4.0000000000000002E-4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1.8E-3</c:v>
                  </c:pt>
                  <c:pt idx="1">
                    <c:v>1.6999999999999999E-3</c:v>
                  </c:pt>
                  <c:pt idx="2">
                    <c:v>3.0000000000000001E-3</c:v>
                  </c:pt>
                  <c:pt idx="3">
                    <c:v>8.0000000000000004E-4</c:v>
                  </c:pt>
                  <c:pt idx="4">
                    <c:v>8.9999999999999998E-4</c:v>
                  </c:pt>
                  <c:pt idx="5">
                    <c:v>0</c:v>
                  </c:pt>
                  <c:pt idx="6">
                    <c:v>6.9999999999999999E-4</c:v>
                  </c:pt>
                  <c:pt idx="7">
                    <c:v>5.9999999999999995E-4</c:v>
                  </c:pt>
                  <c:pt idx="8">
                    <c:v>4.0000000000000002E-4</c:v>
                  </c:pt>
                  <c:pt idx="11">
                    <c:v>5.0000000000000001E-4</c:v>
                  </c:pt>
                  <c:pt idx="12">
                    <c:v>8.9999999999999998E-4</c:v>
                  </c:pt>
                  <c:pt idx="13">
                    <c:v>2.0999999999999999E-3</c:v>
                  </c:pt>
                  <c:pt idx="14">
                    <c:v>1.2999999999999999E-3</c:v>
                  </c:pt>
                  <c:pt idx="15">
                    <c:v>8.9999999999999998E-4</c:v>
                  </c:pt>
                  <c:pt idx="16">
                    <c:v>1.2999999999999999E-3</c:v>
                  </c:pt>
                  <c:pt idx="17">
                    <c:v>2.0000000000000001E-4</c:v>
                  </c:pt>
                  <c:pt idx="18">
                    <c:v>8.9999999999999998E-4</c:v>
                  </c:pt>
                  <c:pt idx="19">
                    <c:v>5.9999999999999995E-4</c:v>
                  </c:pt>
                  <c:pt idx="20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-131</c:v>
                </c:pt>
                <c:pt idx="1">
                  <c:v>-72</c:v>
                </c:pt>
                <c:pt idx="2">
                  <c:v>-18.5</c:v>
                </c:pt>
                <c:pt idx="3">
                  <c:v>-12.5</c:v>
                </c:pt>
                <c:pt idx="4">
                  <c:v>-6.5</c:v>
                </c:pt>
                <c:pt idx="5">
                  <c:v>0</c:v>
                </c:pt>
                <c:pt idx="6">
                  <c:v>0</c:v>
                </c:pt>
                <c:pt idx="7">
                  <c:v>18.5</c:v>
                </c:pt>
                <c:pt idx="8">
                  <c:v>31</c:v>
                </c:pt>
                <c:pt idx="9">
                  <c:v>1229.5</c:v>
                </c:pt>
                <c:pt idx="10">
                  <c:v>1301</c:v>
                </c:pt>
                <c:pt idx="11">
                  <c:v>3164</c:v>
                </c:pt>
                <c:pt idx="12">
                  <c:v>3577</c:v>
                </c:pt>
                <c:pt idx="13">
                  <c:v>6656</c:v>
                </c:pt>
                <c:pt idx="14">
                  <c:v>6656.5</c:v>
                </c:pt>
                <c:pt idx="15">
                  <c:v>6696.5</c:v>
                </c:pt>
                <c:pt idx="16">
                  <c:v>6696.5</c:v>
                </c:pt>
                <c:pt idx="17">
                  <c:v>6958</c:v>
                </c:pt>
                <c:pt idx="18">
                  <c:v>6958</c:v>
                </c:pt>
                <c:pt idx="19">
                  <c:v>7029.5</c:v>
                </c:pt>
                <c:pt idx="20">
                  <c:v>10026.5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6F0-4280-A5AF-3D002DAFE299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1.8E-3</c:v>
                  </c:pt>
                  <c:pt idx="1">
                    <c:v>1.6999999999999999E-3</c:v>
                  </c:pt>
                  <c:pt idx="2">
                    <c:v>3.0000000000000001E-3</c:v>
                  </c:pt>
                  <c:pt idx="3">
                    <c:v>8.0000000000000004E-4</c:v>
                  </c:pt>
                  <c:pt idx="4">
                    <c:v>8.9999999999999998E-4</c:v>
                  </c:pt>
                  <c:pt idx="5">
                    <c:v>0</c:v>
                  </c:pt>
                  <c:pt idx="6">
                    <c:v>6.9999999999999999E-4</c:v>
                  </c:pt>
                  <c:pt idx="7">
                    <c:v>5.9999999999999995E-4</c:v>
                  </c:pt>
                  <c:pt idx="8">
                    <c:v>4.0000000000000002E-4</c:v>
                  </c:pt>
                  <c:pt idx="11">
                    <c:v>5.0000000000000001E-4</c:v>
                  </c:pt>
                  <c:pt idx="12">
                    <c:v>8.9999999999999998E-4</c:v>
                  </c:pt>
                  <c:pt idx="13">
                    <c:v>2.0999999999999999E-3</c:v>
                  </c:pt>
                  <c:pt idx="14">
                    <c:v>1.2999999999999999E-3</c:v>
                  </c:pt>
                  <c:pt idx="15">
                    <c:v>8.9999999999999998E-4</c:v>
                  </c:pt>
                  <c:pt idx="16">
                    <c:v>1.2999999999999999E-3</c:v>
                  </c:pt>
                  <c:pt idx="17">
                    <c:v>2.0000000000000001E-4</c:v>
                  </c:pt>
                  <c:pt idx="18">
                    <c:v>8.9999999999999998E-4</c:v>
                  </c:pt>
                  <c:pt idx="19">
                    <c:v>5.9999999999999995E-4</c:v>
                  </c:pt>
                  <c:pt idx="20">
                    <c:v>4.0000000000000002E-4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1.8E-3</c:v>
                  </c:pt>
                  <c:pt idx="1">
                    <c:v>1.6999999999999999E-3</c:v>
                  </c:pt>
                  <c:pt idx="2">
                    <c:v>3.0000000000000001E-3</c:v>
                  </c:pt>
                  <c:pt idx="3">
                    <c:v>8.0000000000000004E-4</c:v>
                  </c:pt>
                  <c:pt idx="4">
                    <c:v>8.9999999999999998E-4</c:v>
                  </c:pt>
                  <c:pt idx="5">
                    <c:v>0</c:v>
                  </c:pt>
                  <c:pt idx="6">
                    <c:v>6.9999999999999999E-4</c:v>
                  </c:pt>
                  <c:pt idx="7">
                    <c:v>5.9999999999999995E-4</c:v>
                  </c:pt>
                  <c:pt idx="8">
                    <c:v>4.0000000000000002E-4</c:v>
                  </c:pt>
                  <c:pt idx="11">
                    <c:v>5.0000000000000001E-4</c:v>
                  </c:pt>
                  <c:pt idx="12">
                    <c:v>8.9999999999999998E-4</c:v>
                  </c:pt>
                  <c:pt idx="13">
                    <c:v>2.0999999999999999E-3</c:v>
                  </c:pt>
                  <c:pt idx="14">
                    <c:v>1.2999999999999999E-3</c:v>
                  </c:pt>
                  <c:pt idx="15">
                    <c:v>8.9999999999999998E-4</c:v>
                  </c:pt>
                  <c:pt idx="16">
                    <c:v>1.2999999999999999E-3</c:v>
                  </c:pt>
                  <c:pt idx="17">
                    <c:v>2.0000000000000001E-4</c:v>
                  </c:pt>
                  <c:pt idx="18">
                    <c:v>8.9999999999999998E-4</c:v>
                  </c:pt>
                  <c:pt idx="19">
                    <c:v>5.9999999999999995E-4</c:v>
                  </c:pt>
                  <c:pt idx="20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-131</c:v>
                </c:pt>
                <c:pt idx="1">
                  <c:v>-72</c:v>
                </c:pt>
                <c:pt idx="2">
                  <c:v>-18.5</c:v>
                </c:pt>
                <c:pt idx="3">
                  <c:v>-12.5</c:v>
                </c:pt>
                <c:pt idx="4">
                  <c:v>-6.5</c:v>
                </c:pt>
                <c:pt idx="5">
                  <c:v>0</c:v>
                </c:pt>
                <c:pt idx="6">
                  <c:v>0</c:v>
                </c:pt>
                <c:pt idx="7">
                  <c:v>18.5</c:v>
                </c:pt>
                <c:pt idx="8">
                  <c:v>31</c:v>
                </c:pt>
                <c:pt idx="9">
                  <c:v>1229.5</c:v>
                </c:pt>
                <c:pt idx="10">
                  <c:v>1301</c:v>
                </c:pt>
                <c:pt idx="11">
                  <c:v>3164</c:v>
                </c:pt>
                <c:pt idx="12">
                  <c:v>3577</c:v>
                </c:pt>
                <c:pt idx="13">
                  <c:v>6656</c:v>
                </c:pt>
                <c:pt idx="14">
                  <c:v>6656.5</c:v>
                </c:pt>
                <c:pt idx="15">
                  <c:v>6696.5</c:v>
                </c:pt>
                <c:pt idx="16">
                  <c:v>6696.5</c:v>
                </c:pt>
                <c:pt idx="17">
                  <c:v>6958</c:v>
                </c:pt>
                <c:pt idx="18">
                  <c:v>6958</c:v>
                </c:pt>
                <c:pt idx="19">
                  <c:v>7029.5</c:v>
                </c:pt>
                <c:pt idx="20">
                  <c:v>10026.5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6F0-4280-A5AF-3D002DAFE299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1.8E-3</c:v>
                  </c:pt>
                  <c:pt idx="1">
                    <c:v>1.6999999999999999E-3</c:v>
                  </c:pt>
                  <c:pt idx="2">
                    <c:v>3.0000000000000001E-3</c:v>
                  </c:pt>
                  <c:pt idx="3">
                    <c:v>8.0000000000000004E-4</c:v>
                  </c:pt>
                  <c:pt idx="4">
                    <c:v>8.9999999999999998E-4</c:v>
                  </c:pt>
                  <c:pt idx="5">
                    <c:v>0</c:v>
                  </c:pt>
                  <c:pt idx="6">
                    <c:v>6.9999999999999999E-4</c:v>
                  </c:pt>
                  <c:pt idx="7">
                    <c:v>5.9999999999999995E-4</c:v>
                  </c:pt>
                  <c:pt idx="8">
                    <c:v>4.0000000000000002E-4</c:v>
                  </c:pt>
                  <c:pt idx="11">
                    <c:v>5.0000000000000001E-4</c:v>
                  </c:pt>
                  <c:pt idx="12">
                    <c:v>8.9999999999999998E-4</c:v>
                  </c:pt>
                  <c:pt idx="13">
                    <c:v>2.0999999999999999E-3</c:v>
                  </c:pt>
                  <c:pt idx="14">
                    <c:v>1.2999999999999999E-3</c:v>
                  </c:pt>
                  <c:pt idx="15">
                    <c:v>8.9999999999999998E-4</c:v>
                  </c:pt>
                  <c:pt idx="16">
                    <c:v>1.2999999999999999E-3</c:v>
                  </c:pt>
                  <c:pt idx="17">
                    <c:v>2.0000000000000001E-4</c:v>
                  </c:pt>
                  <c:pt idx="18">
                    <c:v>8.9999999999999998E-4</c:v>
                  </c:pt>
                  <c:pt idx="19">
                    <c:v>5.9999999999999995E-4</c:v>
                  </c:pt>
                  <c:pt idx="20">
                    <c:v>4.0000000000000002E-4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1.8E-3</c:v>
                  </c:pt>
                  <c:pt idx="1">
                    <c:v>1.6999999999999999E-3</c:v>
                  </c:pt>
                  <c:pt idx="2">
                    <c:v>3.0000000000000001E-3</c:v>
                  </c:pt>
                  <c:pt idx="3">
                    <c:v>8.0000000000000004E-4</c:v>
                  </c:pt>
                  <c:pt idx="4">
                    <c:v>8.9999999999999998E-4</c:v>
                  </c:pt>
                  <c:pt idx="5">
                    <c:v>0</c:v>
                  </c:pt>
                  <c:pt idx="6">
                    <c:v>6.9999999999999999E-4</c:v>
                  </c:pt>
                  <c:pt idx="7">
                    <c:v>5.9999999999999995E-4</c:v>
                  </c:pt>
                  <c:pt idx="8">
                    <c:v>4.0000000000000002E-4</c:v>
                  </c:pt>
                  <c:pt idx="11">
                    <c:v>5.0000000000000001E-4</c:v>
                  </c:pt>
                  <c:pt idx="12">
                    <c:v>8.9999999999999998E-4</c:v>
                  </c:pt>
                  <c:pt idx="13">
                    <c:v>2.0999999999999999E-3</c:v>
                  </c:pt>
                  <c:pt idx="14">
                    <c:v>1.2999999999999999E-3</c:v>
                  </c:pt>
                  <c:pt idx="15">
                    <c:v>8.9999999999999998E-4</c:v>
                  </c:pt>
                  <c:pt idx="16">
                    <c:v>1.2999999999999999E-3</c:v>
                  </c:pt>
                  <c:pt idx="17">
                    <c:v>2.0000000000000001E-4</c:v>
                  </c:pt>
                  <c:pt idx="18">
                    <c:v>8.9999999999999998E-4</c:v>
                  </c:pt>
                  <c:pt idx="19">
                    <c:v>5.9999999999999995E-4</c:v>
                  </c:pt>
                  <c:pt idx="20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-131</c:v>
                </c:pt>
                <c:pt idx="1">
                  <c:v>-72</c:v>
                </c:pt>
                <c:pt idx="2">
                  <c:v>-18.5</c:v>
                </c:pt>
                <c:pt idx="3">
                  <c:v>-12.5</c:v>
                </c:pt>
                <c:pt idx="4">
                  <c:v>-6.5</c:v>
                </c:pt>
                <c:pt idx="5">
                  <c:v>0</c:v>
                </c:pt>
                <c:pt idx="6">
                  <c:v>0</c:v>
                </c:pt>
                <c:pt idx="7">
                  <c:v>18.5</c:v>
                </c:pt>
                <c:pt idx="8">
                  <c:v>31</c:v>
                </c:pt>
                <c:pt idx="9">
                  <c:v>1229.5</c:v>
                </c:pt>
                <c:pt idx="10">
                  <c:v>1301</c:v>
                </c:pt>
                <c:pt idx="11">
                  <c:v>3164</c:v>
                </c:pt>
                <c:pt idx="12">
                  <c:v>3577</c:v>
                </c:pt>
                <c:pt idx="13">
                  <c:v>6656</c:v>
                </c:pt>
                <c:pt idx="14">
                  <c:v>6656.5</c:v>
                </c:pt>
                <c:pt idx="15">
                  <c:v>6696.5</c:v>
                </c:pt>
                <c:pt idx="16">
                  <c:v>6696.5</c:v>
                </c:pt>
                <c:pt idx="17">
                  <c:v>6958</c:v>
                </c:pt>
                <c:pt idx="18">
                  <c:v>6958</c:v>
                </c:pt>
                <c:pt idx="19">
                  <c:v>7029.5</c:v>
                </c:pt>
                <c:pt idx="20">
                  <c:v>10026.5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B6F0-4280-A5AF-3D002DAFE299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1.8E-3</c:v>
                  </c:pt>
                  <c:pt idx="1">
                    <c:v>1.6999999999999999E-3</c:v>
                  </c:pt>
                  <c:pt idx="2">
                    <c:v>3.0000000000000001E-3</c:v>
                  </c:pt>
                  <c:pt idx="3">
                    <c:v>8.0000000000000004E-4</c:v>
                  </c:pt>
                  <c:pt idx="4">
                    <c:v>8.9999999999999998E-4</c:v>
                  </c:pt>
                  <c:pt idx="5">
                    <c:v>0</c:v>
                  </c:pt>
                  <c:pt idx="6">
                    <c:v>6.9999999999999999E-4</c:v>
                  </c:pt>
                  <c:pt idx="7">
                    <c:v>5.9999999999999995E-4</c:v>
                  </c:pt>
                  <c:pt idx="8">
                    <c:v>4.0000000000000002E-4</c:v>
                  </c:pt>
                  <c:pt idx="11">
                    <c:v>5.0000000000000001E-4</c:v>
                  </c:pt>
                  <c:pt idx="12">
                    <c:v>8.9999999999999998E-4</c:v>
                  </c:pt>
                  <c:pt idx="13">
                    <c:v>2.0999999999999999E-3</c:v>
                  </c:pt>
                  <c:pt idx="14">
                    <c:v>1.2999999999999999E-3</c:v>
                  </c:pt>
                  <c:pt idx="15">
                    <c:v>8.9999999999999998E-4</c:v>
                  </c:pt>
                  <c:pt idx="16">
                    <c:v>1.2999999999999999E-3</c:v>
                  </c:pt>
                  <c:pt idx="17">
                    <c:v>2.0000000000000001E-4</c:v>
                  </c:pt>
                  <c:pt idx="18">
                    <c:v>8.9999999999999998E-4</c:v>
                  </c:pt>
                  <c:pt idx="19">
                    <c:v>5.9999999999999995E-4</c:v>
                  </c:pt>
                  <c:pt idx="20">
                    <c:v>4.0000000000000002E-4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1.8E-3</c:v>
                  </c:pt>
                  <c:pt idx="1">
                    <c:v>1.6999999999999999E-3</c:v>
                  </c:pt>
                  <c:pt idx="2">
                    <c:v>3.0000000000000001E-3</c:v>
                  </c:pt>
                  <c:pt idx="3">
                    <c:v>8.0000000000000004E-4</c:v>
                  </c:pt>
                  <c:pt idx="4">
                    <c:v>8.9999999999999998E-4</c:v>
                  </c:pt>
                  <c:pt idx="5">
                    <c:v>0</c:v>
                  </c:pt>
                  <c:pt idx="6">
                    <c:v>6.9999999999999999E-4</c:v>
                  </c:pt>
                  <c:pt idx="7">
                    <c:v>5.9999999999999995E-4</c:v>
                  </c:pt>
                  <c:pt idx="8">
                    <c:v>4.0000000000000002E-4</c:v>
                  </c:pt>
                  <c:pt idx="11">
                    <c:v>5.0000000000000001E-4</c:v>
                  </c:pt>
                  <c:pt idx="12">
                    <c:v>8.9999999999999998E-4</c:v>
                  </c:pt>
                  <c:pt idx="13">
                    <c:v>2.0999999999999999E-3</c:v>
                  </c:pt>
                  <c:pt idx="14">
                    <c:v>1.2999999999999999E-3</c:v>
                  </c:pt>
                  <c:pt idx="15">
                    <c:v>8.9999999999999998E-4</c:v>
                  </c:pt>
                  <c:pt idx="16">
                    <c:v>1.2999999999999999E-3</c:v>
                  </c:pt>
                  <c:pt idx="17">
                    <c:v>2.0000000000000001E-4</c:v>
                  </c:pt>
                  <c:pt idx="18">
                    <c:v>8.9999999999999998E-4</c:v>
                  </c:pt>
                  <c:pt idx="19">
                    <c:v>5.9999999999999995E-4</c:v>
                  </c:pt>
                  <c:pt idx="20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-131</c:v>
                </c:pt>
                <c:pt idx="1">
                  <c:v>-72</c:v>
                </c:pt>
                <c:pt idx="2">
                  <c:v>-18.5</c:v>
                </c:pt>
                <c:pt idx="3">
                  <c:v>-12.5</c:v>
                </c:pt>
                <c:pt idx="4">
                  <c:v>-6.5</c:v>
                </c:pt>
                <c:pt idx="5">
                  <c:v>0</c:v>
                </c:pt>
                <c:pt idx="6">
                  <c:v>0</c:v>
                </c:pt>
                <c:pt idx="7">
                  <c:v>18.5</c:v>
                </c:pt>
                <c:pt idx="8">
                  <c:v>31</c:v>
                </c:pt>
                <c:pt idx="9">
                  <c:v>1229.5</c:v>
                </c:pt>
                <c:pt idx="10">
                  <c:v>1301</c:v>
                </c:pt>
                <c:pt idx="11">
                  <c:v>3164</c:v>
                </c:pt>
                <c:pt idx="12">
                  <c:v>3577</c:v>
                </c:pt>
                <c:pt idx="13">
                  <c:v>6656</c:v>
                </c:pt>
                <c:pt idx="14">
                  <c:v>6656.5</c:v>
                </c:pt>
                <c:pt idx="15">
                  <c:v>6696.5</c:v>
                </c:pt>
                <c:pt idx="16">
                  <c:v>6696.5</c:v>
                </c:pt>
                <c:pt idx="17">
                  <c:v>6958</c:v>
                </c:pt>
                <c:pt idx="18">
                  <c:v>6958</c:v>
                </c:pt>
                <c:pt idx="19">
                  <c:v>7029.5</c:v>
                </c:pt>
                <c:pt idx="20">
                  <c:v>10026.5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B6F0-4280-A5AF-3D002DAFE299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-131</c:v>
                </c:pt>
                <c:pt idx="1">
                  <c:v>-72</c:v>
                </c:pt>
                <c:pt idx="2">
                  <c:v>-18.5</c:v>
                </c:pt>
                <c:pt idx="3">
                  <c:v>-12.5</c:v>
                </c:pt>
                <c:pt idx="4">
                  <c:v>-6.5</c:v>
                </c:pt>
                <c:pt idx="5">
                  <c:v>0</c:v>
                </c:pt>
                <c:pt idx="6">
                  <c:v>0</c:v>
                </c:pt>
                <c:pt idx="7">
                  <c:v>18.5</c:v>
                </c:pt>
                <c:pt idx="8">
                  <c:v>31</c:v>
                </c:pt>
                <c:pt idx="9">
                  <c:v>1229.5</c:v>
                </c:pt>
                <c:pt idx="10">
                  <c:v>1301</c:v>
                </c:pt>
                <c:pt idx="11">
                  <c:v>3164</c:v>
                </c:pt>
                <c:pt idx="12">
                  <c:v>3577</c:v>
                </c:pt>
                <c:pt idx="13">
                  <c:v>6656</c:v>
                </c:pt>
                <c:pt idx="14">
                  <c:v>6656.5</c:v>
                </c:pt>
                <c:pt idx="15">
                  <c:v>6696.5</c:v>
                </c:pt>
                <c:pt idx="16">
                  <c:v>6696.5</c:v>
                </c:pt>
                <c:pt idx="17">
                  <c:v>6958</c:v>
                </c:pt>
                <c:pt idx="18">
                  <c:v>6958</c:v>
                </c:pt>
                <c:pt idx="19">
                  <c:v>7029.5</c:v>
                </c:pt>
                <c:pt idx="20">
                  <c:v>10026.5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3.5161561083383178E-3</c:v>
                </c:pt>
                <c:pt idx="1">
                  <c:v>5.7765204711842412E-3</c:v>
                </c:pt>
                <c:pt idx="2">
                  <c:v>7.8261729019004599E-3</c:v>
                </c:pt>
                <c:pt idx="3">
                  <c:v>8.0560404642237744E-3</c:v>
                </c:pt>
                <c:pt idx="4">
                  <c:v>8.285908026547089E-3</c:v>
                </c:pt>
                <c:pt idx="5">
                  <c:v>8.5349312190640125E-3</c:v>
                </c:pt>
                <c:pt idx="6">
                  <c:v>8.5349312190640125E-3</c:v>
                </c:pt>
                <c:pt idx="7">
                  <c:v>9.2436895362275652E-3</c:v>
                </c:pt>
                <c:pt idx="8">
                  <c:v>9.7225802910678033E-3</c:v>
                </c:pt>
                <c:pt idx="9">
                  <c:v>5.5638625865149824E-2</c:v>
                </c:pt>
                <c:pt idx="10">
                  <c:v>5.8377880982835986E-2</c:v>
                </c:pt>
                <c:pt idx="11">
                  <c:v>0.12975175908422507</c:v>
                </c:pt>
                <c:pt idx="12">
                  <c:v>0.14557430962414653</c:v>
                </c:pt>
                <c:pt idx="13">
                  <c:v>0.26353468035639394</c:v>
                </c:pt>
                <c:pt idx="14">
                  <c:v>0.26355383598658755</c:v>
                </c:pt>
                <c:pt idx="15">
                  <c:v>0.26508628640207632</c:v>
                </c:pt>
                <c:pt idx="16">
                  <c:v>0.26508628640207632</c:v>
                </c:pt>
                <c:pt idx="17">
                  <c:v>0.27510468099333413</c:v>
                </c:pt>
                <c:pt idx="18">
                  <c:v>0.27510468099333413</c:v>
                </c:pt>
                <c:pt idx="19">
                  <c:v>0.27784393611102026</c:v>
                </c:pt>
                <c:pt idx="20">
                  <c:v>0.39266278349151573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B6F0-4280-A5AF-3D002DAFE2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22460232"/>
        <c:axId val="1"/>
      </c:scatterChart>
      <c:valAx>
        <c:axId val="72246023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81203007518795"/>
              <c:y val="0.8441188821985486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35300293345684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2246023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2255639097744362"/>
          <c:y val="0.92353064690443099"/>
          <c:w val="0.68571428571428572"/>
          <c:h val="5.882352941176471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V1175 Her - O-C Diagr.</a:t>
            </a:r>
          </a:p>
        </c:rich>
      </c:tx>
      <c:layout>
        <c:manualLayout>
          <c:xMode val="edge"/>
          <c:yMode val="edge"/>
          <c:x val="0.36992481203007521"/>
          <c:y val="3.529411764705882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117667333506626"/>
          <c:w val="0.81052631578947365"/>
          <c:h val="0.64411857209123979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2'!$H$20:$H$20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2'!$D$21:$D$239</c:f>
                <c:numCache>
                  <c:formatCode>General</c:formatCode>
                  <c:ptCount val="219"/>
                  <c:pt idx="0">
                    <c:v>1.8E-3</c:v>
                  </c:pt>
                  <c:pt idx="1">
                    <c:v>1.6999999999999999E-3</c:v>
                  </c:pt>
                  <c:pt idx="2">
                    <c:v>3.0000000000000001E-3</c:v>
                  </c:pt>
                  <c:pt idx="3">
                    <c:v>8.0000000000000004E-4</c:v>
                  </c:pt>
                  <c:pt idx="4">
                    <c:v>8.9999999999999998E-4</c:v>
                  </c:pt>
                  <c:pt idx="5">
                    <c:v>0</c:v>
                  </c:pt>
                  <c:pt idx="6">
                    <c:v>6.9999999999999999E-4</c:v>
                  </c:pt>
                  <c:pt idx="7">
                    <c:v>5.9999999999999995E-4</c:v>
                  </c:pt>
                  <c:pt idx="8">
                    <c:v>4.0000000000000002E-4</c:v>
                  </c:pt>
                  <c:pt idx="11">
                    <c:v>5.0000000000000001E-4</c:v>
                  </c:pt>
                  <c:pt idx="12">
                    <c:v>8.9999999999999998E-4</c:v>
                  </c:pt>
                  <c:pt idx="13">
                    <c:v>2.0999999999999999E-3</c:v>
                  </c:pt>
                  <c:pt idx="14">
                    <c:v>1.2999999999999999E-3</c:v>
                  </c:pt>
                  <c:pt idx="15">
                    <c:v>8.9999999999999998E-4</c:v>
                  </c:pt>
                  <c:pt idx="16">
                    <c:v>1.2999999999999999E-3</c:v>
                  </c:pt>
                  <c:pt idx="17">
                    <c:v>2.0000000000000001E-4</c:v>
                  </c:pt>
                  <c:pt idx="18">
                    <c:v>8.9999999999999998E-4</c:v>
                  </c:pt>
                  <c:pt idx="19">
                    <c:v>5.9999999999999995E-4</c:v>
                  </c:pt>
                  <c:pt idx="20">
                    <c:v>4.0000000000000002E-4</c:v>
                  </c:pt>
                </c:numCache>
              </c:numRef>
            </c:plus>
            <c:minus>
              <c:numRef>
                <c:f>'Active 2'!$D$21:$D$239</c:f>
                <c:numCache>
                  <c:formatCode>General</c:formatCode>
                  <c:ptCount val="219"/>
                  <c:pt idx="0">
                    <c:v>1.8E-3</c:v>
                  </c:pt>
                  <c:pt idx="1">
                    <c:v>1.6999999999999999E-3</c:v>
                  </c:pt>
                  <c:pt idx="2">
                    <c:v>3.0000000000000001E-3</c:v>
                  </c:pt>
                  <c:pt idx="3">
                    <c:v>8.0000000000000004E-4</c:v>
                  </c:pt>
                  <c:pt idx="4">
                    <c:v>8.9999999999999998E-4</c:v>
                  </c:pt>
                  <c:pt idx="5">
                    <c:v>0</c:v>
                  </c:pt>
                  <c:pt idx="6">
                    <c:v>6.9999999999999999E-4</c:v>
                  </c:pt>
                  <c:pt idx="7">
                    <c:v>5.9999999999999995E-4</c:v>
                  </c:pt>
                  <c:pt idx="8">
                    <c:v>4.0000000000000002E-4</c:v>
                  </c:pt>
                  <c:pt idx="11">
                    <c:v>5.0000000000000001E-4</c:v>
                  </c:pt>
                  <c:pt idx="12">
                    <c:v>8.9999999999999998E-4</c:v>
                  </c:pt>
                  <c:pt idx="13">
                    <c:v>2.0999999999999999E-3</c:v>
                  </c:pt>
                  <c:pt idx="14">
                    <c:v>1.2999999999999999E-3</c:v>
                  </c:pt>
                  <c:pt idx="15">
                    <c:v>8.9999999999999998E-4</c:v>
                  </c:pt>
                  <c:pt idx="16">
                    <c:v>1.2999999999999999E-3</c:v>
                  </c:pt>
                  <c:pt idx="17">
                    <c:v>2.0000000000000001E-4</c:v>
                  </c:pt>
                  <c:pt idx="18">
                    <c:v>8.9999999999999998E-4</c:v>
                  </c:pt>
                  <c:pt idx="19">
                    <c:v>5.9999999999999995E-4</c:v>
                  </c:pt>
                  <c:pt idx="20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-131</c:v>
                </c:pt>
                <c:pt idx="1">
                  <c:v>-72</c:v>
                </c:pt>
                <c:pt idx="2">
                  <c:v>-18.5</c:v>
                </c:pt>
                <c:pt idx="3">
                  <c:v>-12.5</c:v>
                </c:pt>
                <c:pt idx="4">
                  <c:v>-6.5</c:v>
                </c:pt>
                <c:pt idx="5">
                  <c:v>0</c:v>
                </c:pt>
                <c:pt idx="6">
                  <c:v>0</c:v>
                </c:pt>
                <c:pt idx="7">
                  <c:v>18.5</c:v>
                </c:pt>
                <c:pt idx="8">
                  <c:v>31</c:v>
                </c:pt>
                <c:pt idx="9">
                  <c:v>1229.5</c:v>
                </c:pt>
                <c:pt idx="10">
                  <c:v>1301</c:v>
                </c:pt>
                <c:pt idx="11">
                  <c:v>3164</c:v>
                </c:pt>
                <c:pt idx="12">
                  <c:v>3577</c:v>
                </c:pt>
                <c:pt idx="13">
                  <c:v>6656</c:v>
                </c:pt>
                <c:pt idx="14">
                  <c:v>6656.5</c:v>
                </c:pt>
                <c:pt idx="15">
                  <c:v>6696.5</c:v>
                </c:pt>
                <c:pt idx="16">
                  <c:v>6696.5</c:v>
                </c:pt>
                <c:pt idx="17">
                  <c:v>6958</c:v>
                </c:pt>
                <c:pt idx="18">
                  <c:v>6958</c:v>
                </c:pt>
                <c:pt idx="19">
                  <c:v>7029.5</c:v>
                </c:pt>
                <c:pt idx="20">
                  <c:v>10026</c:v>
                </c:pt>
              </c:numCache>
            </c:numRef>
          </c:xVal>
          <c:yVal>
            <c:numRef>
              <c:f>'Active 2'!$H$21:$H$999</c:f>
              <c:numCache>
                <c:formatCode>General</c:formatCode>
                <c:ptCount val="979"/>
                <c:pt idx="0">
                  <c:v>7.5101596885360777E-3</c:v>
                </c:pt>
                <c:pt idx="1">
                  <c:v>4.1956602872232907E-3</c:v>
                </c:pt>
                <c:pt idx="2">
                  <c:v>-1.2268095160834491E-3</c:v>
                </c:pt>
                <c:pt idx="3">
                  <c:v>-1.8181145351263694E-3</c:v>
                </c:pt>
                <c:pt idx="4">
                  <c:v>-4.0941956103779376E-4</c:v>
                </c:pt>
                <c:pt idx="5">
                  <c:v>0</c:v>
                </c:pt>
                <c:pt idx="6">
                  <c:v>2.9999999969732016E-4</c:v>
                </c:pt>
                <c:pt idx="7">
                  <c:v>-7.7319049159996212E-4</c:v>
                </c:pt>
                <c:pt idx="8">
                  <c:v>1.4492403715848923E-4</c:v>
                </c:pt>
                <c:pt idx="9">
                  <c:v>6.881745473947376E-3</c:v>
                </c:pt>
                <c:pt idx="10">
                  <c:v>8.4853606022079475E-3</c:v>
                </c:pt>
                <c:pt idx="12">
                  <c:v>-1.9163452088832855E-3</c:v>
                </c:pt>
                <c:pt idx="13">
                  <c:v>-1.4543734141625464E-3</c:v>
                </c:pt>
                <c:pt idx="14">
                  <c:v>-5.364883691072464E-5</c:v>
                </c:pt>
                <c:pt idx="16">
                  <c:v>9.0431767603149638E-4</c:v>
                </c:pt>
                <c:pt idx="18">
                  <c:v>1.5832737044547684E-3</c:v>
                </c:pt>
                <c:pt idx="19">
                  <c:v>1.2868888370576315E-3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718-49AE-B470-B110E6E15702}"/>
            </c:ext>
          </c:extLst>
        </c:ser>
        <c:ser>
          <c:idx val="1"/>
          <c:order val="1"/>
          <c:tx>
            <c:strRef>
              <c:f>'Active 2'!$I$20:$I$20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2'!$D$21:$D$999</c:f>
                <c:numCache>
                  <c:formatCode>General</c:formatCode>
                  <c:ptCount val="979"/>
                  <c:pt idx="0">
                    <c:v>1.8E-3</c:v>
                  </c:pt>
                  <c:pt idx="1">
                    <c:v>1.6999999999999999E-3</c:v>
                  </c:pt>
                  <c:pt idx="2">
                    <c:v>3.0000000000000001E-3</c:v>
                  </c:pt>
                  <c:pt idx="3">
                    <c:v>8.0000000000000004E-4</c:v>
                  </c:pt>
                  <c:pt idx="4">
                    <c:v>8.9999999999999998E-4</c:v>
                  </c:pt>
                  <c:pt idx="5">
                    <c:v>0</c:v>
                  </c:pt>
                  <c:pt idx="6">
                    <c:v>6.9999999999999999E-4</c:v>
                  </c:pt>
                  <c:pt idx="7">
                    <c:v>5.9999999999999995E-4</c:v>
                  </c:pt>
                  <c:pt idx="8">
                    <c:v>4.0000000000000002E-4</c:v>
                  </c:pt>
                  <c:pt idx="11">
                    <c:v>5.0000000000000001E-4</c:v>
                  </c:pt>
                  <c:pt idx="12">
                    <c:v>8.9999999999999998E-4</c:v>
                  </c:pt>
                  <c:pt idx="13">
                    <c:v>2.0999999999999999E-3</c:v>
                  </c:pt>
                  <c:pt idx="14">
                    <c:v>1.2999999999999999E-3</c:v>
                  </c:pt>
                  <c:pt idx="15">
                    <c:v>8.9999999999999998E-4</c:v>
                  </c:pt>
                  <c:pt idx="16">
                    <c:v>1.2999999999999999E-3</c:v>
                  </c:pt>
                  <c:pt idx="17">
                    <c:v>2.0000000000000001E-4</c:v>
                  </c:pt>
                  <c:pt idx="18">
                    <c:v>8.9999999999999998E-4</c:v>
                  </c:pt>
                  <c:pt idx="19">
                    <c:v>5.9999999999999995E-4</c:v>
                  </c:pt>
                  <c:pt idx="20">
                    <c:v>4.0000000000000002E-4</c:v>
                  </c:pt>
                </c:numCache>
              </c:numRef>
            </c:plus>
            <c:minus>
              <c:numRef>
                <c:f>'Active 2'!$D$21:$D$999</c:f>
                <c:numCache>
                  <c:formatCode>General</c:formatCode>
                  <c:ptCount val="979"/>
                  <c:pt idx="0">
                    <c:v>1.8E-3</c:v>
                  </c:pt>
                  <c:pt idx="1">
                    <c:v>1.6999999999999999E-3</c:v>
                  </c:pt>
                  <c:pt idx="2">
                    <c:v>3.0000000000000001E-3</c:v>
                  </c:pt>
                  <c:pt idx="3">
                    <c:v>8.0000000000000004E-4</c:v>
                  </c:pt>
                  <c:pt idx="4">
                    <c:v>8.9999999999999998E-4</c:v>
                  </c:pt>
                  <c:pt idx="5">
                    <c:v>0</c:v>
                  </c:pt>
                  <c:pt idx="6">
                    <c:v>6.9999999999999999E-4</c:v>
                  </c:pt>
                  <c:pt idx="7">
                    <c:v>5.9999999999999995E-4</c:v>
                  </c:pt>
                  <c:pt idx="8">
                    <c:v>4.0000000000000002E-4</c:v>
                  </c:pt>
                  <c:pt idx="11">
                    <c:v>5.0000000000000001E-4</c:v>
                  </c:pt>
                  <c:pt idx="12">
                    <c:v>8.9999999999999998E-4</c:v>
                  </c:pt>
                  <c:pt idx="13">
                    <c:v>2.0999999999999999E-3</c:v>
                  </c:pt>
                  <c:pt idx="14">
                    <c:v>1.2999999999999999E-3</c:v>
                  </c:pt>
                  <c:pt idx="15">
                    <c:v>8.9999999999999998E-4</c:v>
                  </c:pt>
                  <c:pt idx="16">
                    <c:v>1.2999999999999999E-3</c:v>
                  </c:pt>
                  <c:pt idx="17">
                    <c:v>2.0000000000000001E-4</c:v>
                  </c:pt>
                  <c:pt idx="18">
                    <c:v>8.9999999999999998E-4</c:v>
                  </c:pt>
                  <c:pt idx="19">
                    <c:v>5.9999999999999995E-4</c:v>
                  </c:pt>
                  <c:pt idx="20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-131</c:v>
                </c:pt>
                <c:pt idx="1">
                  <c:v>-72</c:v>
                </c:pt>
                <c:pt idx="2">
                  <c:v>-18.5</c:v>
                </c:pt>
                <c:pt idx="3">
                  <c:v>-12.5</c:v>
                </c:pt>
                <c:pt idx="4">
                  <c:v>-6.5</c:v>
                </c:pt>
                <c:pt idx="5">
                  <c:v>0</c:v>
                </c:pt>
                <c:pt idx="6">
                  <c:v>0</c:v>
                </c:pt>
                <c:pt idx="7">
                  <c:v>18.5</c:v>
                </c:pt>
                <c:pt idx="8">
                  <c:v>31</c:v>
                </c:pt>
                <c:pt idx="9">
                  <c:v>1229.5</c:v>
                </c:pt>
                <c:pt idx="10">
                  <c:v>1301</c:v>
                </c:pt>
                <c:pt idx="11">
                  <c:v>3164</c:v>
                </c:pt>
                <c:pt idx="12">
                  <c:v>3577</c:v>
                </c:pt>
                <c:pt idx="13">
                  <c:v>6656</c:v>
                </c:pt>
                <c:pt idx="14">
                  <c:v>6656.5</c:v>
                </c:pt>
                <c:pt idx="15">
                  <c:v>6696.5</c:v>
                </c:pt>
                <c:pt idx="16">
                  <c:v>6696.5</c:v>
                </c:pt>
                <c:pt idx="17">
                  <c:v>6958</c:v>
                </c:pt>
                <c:pt idx="18">
                  <c:v>6958</c:v>
                </c:pt>
                <c:pt idx="19">
                  <c:v>7029.5</c:v>
                </c:pt>
                <c:pt idx="20">
                  <c:v>10026</c:v>
                </c:pt>
              </c:numCache>
            </c:numRef>
          </c:xVal>
          <c:yVal>
            <c:numRef>
              <c:f>'Active 2'!$I$21:$I$999</c:f>
              <c:numCache>
                <c:formatCode>General</c:formatCode>
                <c:ptCount val="979"/>
                <c:pt idx="11">
                  <c:v>3.1851506209932268E-3</c:v>
                </c:pt>
                <c:pt idx="20">
                  <c:v>2.1329304719984066E-2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718-49AE-B470-B110E6E15702}"/>
            </c:ext>
          </c:extLst>
        </c:ser>
        <c:ser>
          <c:idx val="3"/>
          <c:order val="2"/>
          <c:tx>
            <c:strRef>
              <c:f>'Active 2'!$J$20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2'!$D$21:$D$999</c:f>
                <c:numCache>
                  <c:formatCode>General</c:formatCode>
                  <c:ptCount val="979"/>
                  <c:pt idx="0">
                    <c:v>1.8E-3</c:v>
                  </c:pt>
                  <c:pt idx="1">
                    <c:v>1.6999999999999999E-3</c:v>
                  </c:pt>
                  <c:pt idx="2">
                    <c:v>3.0000000000000001E-3</c:v>
                  </c:pt>
                  <c:pt idx="3">
                    <c:v>8.0000000000000004E-4</c:v>
                  </c:pt>
                  <c:pt idx="4">
                    <c:v>8.9999999999999998E-4</c:v>
                  </c:pt>
                  <c:pt idx="5">
                    <c:v>0</c:v>
                  </c:pt>
                  <c:pt idx="6">
                    <c:v>6.9999999999999999E-4</c:v>
                  </c:pt>
                  <c:pt idx="7">
                    <c:v>5.9999999999999995E-4</c:v>
                  </c:pt>
                  <c:pt idx="8">
                    <c:v>4.0000000000000002E-4</c:v>
                  </c:pt>
                  <c:pt idx="11">
                    <c:v>5.0000000000000001E-4</c:v>
                  </c:pt>
                  <c:pt idx="12">
                    <c:v>8.9999999999999998E-4</c:v>
                  </c:pt>
                  <c:pt idx="13">
                    <c:v>2.0999999999999999E-3</c:v>
                  </c:pt>
                  <c:pt idx="14">
                    <c:v>1.2999999999999999E-3</c:v>
                  </c:pt>
                  <c:pt idx="15">
                    <c:v>8.9999999999999998E-4</c:v>
                  </c:pt>
                  <c:pt idx="16">
                    <c:v>1.2999999999999999E-3</c:v>
                  </c:pt>
                  <c:pt idx="17">
                    <c:v>2.0000000000000001E-4</c:v>
                  </c:pt>
                  <c:pt idx="18">
                    <c:v>8.9999999999999998E-4</c:v>
                  </c:pt>
                  <c:pt idx="19">
                    <c:v>5.9999999999999995E-4</c:v>
                  </c:pt>
                  <c:pt idx="20">
                    <c:v>4.0000000000000002E-4</c:v>
                  </c:pt>
                </c:numCache>
              </c:numRef>
            </c:plus>
            <c:minus>
              <c:numRef>
                <c:f>'Active 2'!$D$21:$D$999</c:f>
                <c:numCache>
                  <c:formatCode>General</c:formatCode>
                  <c:ptCount val="979"/>
                  <c:pt idx="0">
                    <c:v>1.8E-3</c:v>
                  </c:pt>
                  <c:pt idx="1">
                    <c:v>1.6999999999999999E-3</c:v>
                  </c:pt>
                  <c:pt idx="2">
                    <c:v>3.0000000000000001E-3</c:v>
                  </c:pt>
                  <c:pt idx="3">
                    <c:v>8.0000000000000004E-4</c:v>
                  </c:pt>
                  <c:pt idx="4">
                    <c:v>8.9999999999999998E-4</c:v>
                  </c:pt>
                  <c:pt idx="5">
                    <c:v>0</c:v>
                  </c:pt>
                  <c:pt idx="6">
                    <c:v>6.9999999999999999E-4</c:v>
                  </c:pt>
                  <c:pt idx="7">
                    <c:v>5.9999999999999995E-4</c:v>
                  </c:pt>
                  <c:pt idx="8">
                    <c:v>4.0000000000000002E-4</c:v>
                  </c:pt>
                  <c:pt idx="11">
                    <c:v>5.0000000000000001E-4</c:v>
                  </c:pt>
                  <c:pt idx="12">
                    <c:v>8.9999999999999998E-4</c:v>
                  </c:pt>
                  <c:pt idx="13">
                    <c:v>2.0999999999999999E-3</c:v>
                  </c:pt>
                  <c:pt idx="14">
                    <c:v>1.2999999999999999E-3</c:v>
                  </c:pt>
                  <c:pt idx="15">
                    <c:v>8.9999999999999998E-4</c:v>
                  </c:pt>
                  <c:pt idx="16">
                    <c:v>1.2999999999999999E-3</c:v>
                  </c:pt>
                  <c:pt idx="17">
                    <c:v>2.0000000000000001E-4</c:v>
                  </c:pt>
                  <c:pt idx="18">
                    <c:v>8.9999999999999998E-4</c:v>
                  </c:pt>
                  <c:pt idx="19">
                    <c:v>5.9999999999999995E-4</c:v>
                  </c:pt>
                  <c:pt idx="20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-131</c:v>
                </c:pt>
                <c:pt idx="1">
                  <c:v>-72</c:v>
                </c:pt>
                <c:pt idx="2">
                  <c:v>-18.5</c:v>
                </c:pt>
                <c:pt idx="3">
                  <c:v>-12.5</c:v>
                </c:pt>
                <c:pt idx="4">
                  <c:v>-6.5</c:v>
                </c:pt>
                <c:pt idx="5">
                  <c:v>0</c:v>
                </c:pt>
                <c:pt idx="6">
                  <c:v>0</c:v>
                </c:pt>
                <c:pt idx="7">
                  <c:v>18.5</c:v>
                </c:pt>
                <c:pt idx="8">
                  <c:v>31</c:v>
                </c:pt>
                <c:pt idx="9">
                  <c:v>1229.5</c:v>
                </c:pt>
                <c:pt idx="10">
                  <c:v>1301</c:v>
                </c:pt>
                <c:pt idx="11">
                  <c:v>3164</c:v>
                </c:pt>
                <c:pt idx="12">
                  <c:v>3577</c:v>
                </c:pt>
                <c:pt idx="13">
                  <c:v>6656</c:v>
                </c:pt>
                <c:pt idx="14">
                  <c:v>6656.5</c:v>
                </c:pt>
                <c:pt idx="15">
                  <c:v>6696.5</c:v>
                </c:pt>
                <c:pt idx="16">
                  <c:v>6696.5</c:v>
                </c:pt>
                <c:pt idx="17">
                  <c:v>6958</c:v>
                </c:pt>
                <c:pt idx="18">
                  <c:v>6958</c:v>
                </c:pt>
                <c:pt idx="19">
                  <c:v>7029.5</c:v>
                </c:pt>
                <c:pt idx="20">
                  <c:v>10026</c:v>
                </c:pt>
              </c:numCache>
            </c:numRef>
          </c:xVal>
          <c:yVal>
            <c:numRef>
              <c:f>'Active 2'!$J$21:$J$999</c:f>
              <c:numCache>
                <c:formatCode>General</c:formatCode>
                <c:ptCount val="979"/>
                <c:pt idx="15">
                  <c:v>8.8431767653673887E-4</c:v>
                </c:pt>
                <c:pt idx="17">
                  <c:v>1.5432737054652534E-3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718-49AE-B470-B110E6E15702}"/>
            </c:ext>
          </c:extLst>
        </c:ser>
        <c:ser>
          <c:idx val="4"/>
          <c:order val="3"/>
          <c:tx>
            <c:strRef>
              <c:f>'Active 2'!$K$20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2'!$D$21:$D$999</c:f>
                <c:numCache>
                  <c:formatCode>General</c:formatCode>
                  <c:ptCount val="979"/>
                  <c:pt idx="0">
                    <c:v>1.8E-3</c:v>
                  </c:pt>
                  <c:pt idx="1">
                    <c:v>1.6999999999999999E-3</c:v>
                  </c:pt>
                  <c:pt idx="2">
                    <c:v>3.0000000000000001E-3</c:v>
                  </c:pt>
                  <c:pt idx="3">
                    <c:v>8.0000000000000004E-4</c:v>
                  </c:pt>
                  <c:pt idx="4">
                    <c:v>8.9999999999999998E-4</c:v>
                  </c:pt>
                  <c:pt idx="5">
                    <c:v>0</c:v>
                  </c:pt>
                  <c:pt idx="6">
                    <c:v>6.9999999999999999E-4</c:v>
                  </c:pt>
                  <c:pt idx="7">
                    <c:v>5.9999999999999995E-4</c:v>
                  </c:pt>
                  <c:pt idx="8">
                    <c:v>4.0000000000000002E-4</c:v>
                  </c:pt>
                  <c:pt idx="11">
                    <c:v>5.0000000000000001E-4</c:v>
                  </c:pt>
                  <c:pt idx="12">
                    <c:v>8.9999999999999998E-4</c:v>
                  </c:pt>
                  <c:pt idx="13">
                    <c:v>2.0999999999999999E-3</c:v>
                  </c:pt>
                  <c:pt idx="14">
                    <c:v>1.2999999999999999E-3</c:v>
                  </c:pt>
                  <c:pt idx="15">
                    <c:v>8.9999999999999998E-4</c:v>
                  </c:pt>
                  <c:pt idx="16">
                    <c:v>1.2999999999999999E-3</c:v>
                  </c:pt>
                  <c:pt idx="17">
                    <c:v>2.0000000000000001E-4</c:v>
                  </c:pt>
                  <c:pt idx="18">
                    <c:v>8.9999999999999998E-4</c:v>
                  </c:pt>
                  <c:pt idx="19">
                    <c:v>5.9999999999999995E-4</c:v>
                  </c:pt>
                  <c:pt idx="20">
                    <c:v>4.0000000000000002E-4</c:v>
                  </c:pt>
                </c:numCache>
              </c:numRef>
            </c:plus>
            <c:minus>
              <c:numRef>
                <c:f>'Active 2'!$D$21:$D$999</c:f>
                <c:numCache>
                  <c:formatCode>General</c:formatCode>
                  <c:ptCount val="979"/>
                  <c:pt idx="0">
                    <c:v>1.8E-3</c:v>
                  </c:pt>
                  <c:pt idx="1">
                    <c:v>1.6999999999999999E-3</c:v>
                  </c:pt>
                  <c:pt idx="2">
                    <c:v>3.0000000000000001E-3</c:v>
                  </c:pt>
                  <c:pt idx="3">
                    <c:v>8.0000000000000004E-4</c:v>
                  </c:pt>
                  <c:pt idx="4">
                    <c:v>8.9999999999999998E-4</c:v>
                  </c:pt>
                  <c:pt idx="5">
                    <c:v>0</c:v>
                  </c:pt>
                  <c:pt idx="6">
                    <c:v>6.9999999999999999E-4</c:v>
                  </c:pt>
                  <c:pt idx="7">
                    <c:v>5.9999999999999995E-4</c:v>
                  </c:pt>
                  <c:pt idx="8">
                    <c:v>4.0000000000000002E-4</c:v>
                  </c:pt>
                  <c:pt idx="11">
                    <c:v>5.0000000000000001E-4</c:v>
                  </c:pt>
                  <c:pt idx="12">
                    <c:v>8.9999999999999998E-4</c:v>
                  </c:pt>
                  <c:pt idx="13">
                    <c:v>2.0999999999999999E-3</c:v>
                  </c:pt>
                  <c:pt idx="14">
                    <c:v>1.2999999999999999E-3</c:v>
                  </c:pt>
                  <c:pt idx="15">
                    <c:v>8.9999999999999998E-4</c:v>
                  </c:pt>
                  <c:pt idx="16">
                    <c:v>1.2999999999999999E-3</c:v>
                  </c:pt>
                  <c:pt idx="17">
                    <c:v>2.0000000000000001E-4</c:v>
                  </c:pt>
                  <c:pt idx="18">
                    <c:v>8.9999999999999998E-4</c:v>
                  </c:pt>
                  <c:pt idx="19">
                    <c:v>5.9999999999999995E-4</c:v>
                  </c:pt>
                  <c:pt idx="20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-131</c:v>
                </c:pt>
                <c:pt idx="1">
                  <c:v>-72</c:v>
                </c:pt>
                <c:pt idx="2">
                  <c:v>-18.5</c:v>
                </c:pt>
                <c:pt idx="3">
                  <c:v>-12.5</c:v>
                </c:pt>
                <c:pt idx="4">
                  <c:v>-6.5</c:v>
                </c:pt>
                <c:pt idx="5">
                  <c:v>0</c:v>
                </c:pt>
                <c:pt idx="6">
                  <c:v>0</c:v>
                </c:pt>
                <c:pt idx="7">
                  <c:v>18.5</c:v>
                </c:pt>
                <c:pt idx="8">
                  <c:v>31</c:v>
                </c:pt>
                <c:pt idx="9">
                  <c:v>1229.5</c:v>
                </c:pt>
                <c:pt idx="10">
                  <c:v>1301</c:v>
                </c:pt>
                <c:pt idx="11">
                  <c:v>3164</c:v>
                </c:pt>
                <c:pt idx="12">
                  <c:v>3577</c:v>
                </c:pt>
                <c:pt idx="13">
                  <c:v>6656</c:v>
                </c:pt>
                <c:pt idx="14">
                  <c:v>6656.5</c:v>
                </c:pt>
                <c:pt idx="15">
                  <c:v>6696.5</c:v>
                </c:pt>
                <c:pt idx="16">
                  <c:v>6696.5</c:v>
                </c:pt>
                <c:pt idx="17">
                  <c:v>6958</c:v>
                </c:pt>
                <c:pt idx="18">
                  <c:v>6958</c:v>
                </c:pt>
                <c:pt idx="19">
                  <c:v>7029.5</c:v>
                </c:pt>
                <c:pt idx="20">
                  <c:v>10026</c:v>
                </c:pt>
              </c:numCache>
            </c:numRef>
          </c:xVal>
          <c:yVal>
            <c:numRef>
              <c:f>'Active 2'!$K$21:$K$999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718-49AE-B470-B110E6E15702}"/>
            </c:ext>
          </c:extLst>
        </c:ser>
        <c:ser>
          <c:idx val="2"/>
          <c:order val="4"/>
          <c:tx>
            <c:strRef>
              <c:f>'Active 2'!$L$20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2'!$D$21:$D$999</c:f>
                <c:numCache>
                  <c:formatCode>General</c:formatCode>
                  <c:ptCount val="979"/>
                  <c:pt idx="0">
                    <c:v>1.8E-3</c:v>
                  </c:pt>
                  <c:pt idx="1">
                    <c:v>1.6999999999999999E-3</c:v>
                  </c:pt>
                  <c:pt idx="2">
                    <c:v>3.0000000000000001E-3</c:v>
                  </c:pt>
                  <c:pt idx="3">
                    <c:v>8.0000000000000004E-4</c:v>
                  </c:pt>
                  <c:pt idx="4">
                    <c:v>8.9999999999999998E-4</c:v>
                  </c:pt>
                  <c:pt idx="5">
                    <c:v>0</c:v>
                  </c:pt>
                  <c:pt idx="6">
                    <c:v>6.9999999999999999E-4</c:v>
                  </c:pt>
                  <c:pt idx="7">
                    <c:v>5.9999999999999995E-4</c:v>
                  </c:pt>
                  <c:pt idx="8">
                    <c:v>4.0000000000000002E-4</c:v>
                  </c:pt>
                  <c:pt idx="11">
                    <c:v>5.0000000000000001E-4</c:v>
                  </c:pt>
                  <c:pt idx="12">
                    <c:v>8.9999999999999998E-4</c:v>
                  </c:pt>
                  <c:pt idx="13">
                    <c:v>2.0999999999999999E-3</c:v>
                  </c:pt>
                  <c:pt idx="14">
                    <c:v>1.2999999999999999E-3</c:v>
                  </c:pt>
                  <c:pt idx="15">
                    <c:v>8.9999999999999998E-4</c:v>
                  </c:pt>
                  <c:pt idx="16">
                    <c:v>1.2999999999999999E-3</c:v>
                  </c:pt>
                  <c:pt idx="17">
                    <c:v>2.0000000000000001E-4</c:v>
                  </c:pt>
                  <c:pt idx="18">
                    <c:v>8.9999999999999998E-4</c:v>
                  </c:pt>
                  <c:pt idx="19">
                    <c:v>5.9999999999999995E-4</c:v>
                  </c:pt>
                  <c:pt idx="20">
                    <c:v>4.0000000000000002E-4</c:v>
                  </c:pt>
                </c:numCache>
              </c:numRef>
            </c:plus>
            <c:minus>
              <c:numRef>
                <c:f>'Active 2'!$D$21:$D$999</c:f>
                <c:numCache>
                  <c:formatCode>General</c:formatCode>
                  <c:ptCount val="979"/>
                  <c:pt idx="0">
                    <c:v>1.8E-3</c:v>
                  </c:pt>
                  <c:pt idx="1">
                    <c:v>1.6999999999999999E-3</c:v>
                  </c:pt>
                  <c:pt idx="2">
                    <c:v>3.0000000000000001E-3</c:v>
                  </c:pt>
                  <c:pt idx="3">
                    <c:v>8.0000000000000004E-4</c:v>
                  </c:pt>
                  <c:pt idx="4">
                    <c:v>8.9999999999999998E-4</c:v>
                  </c:pt>
                  <c:pt idx="5">
                    <c:v>0</c:v>
                  </c:pt>
                  <c:pt idx="6">
                    <c:v>6.9999999999999999E-4</c:v>
                  </c:pt>
                  <c:pt idx="7">
                    <c:v>5.9999999999999995E-4</c:v>
                  </c:pt>
                  <c:pt idx="8">
                    <c:v>4.0000000000000002E-4</c:v>
                  </c:pt>
                  <c:pt idx="11">
                    <c:v>5.0000000000000001E-4</c:v>
                  </c:pt>
                  <c:pt idx="12">
                    <c:v>8.9999999999999998E-4</c:v>
                  </c:pt>
                  <c:pt idx="13">
                    <c:v>2.0999999999999999E-3</c:v>
                  </c:pt>
                  <c:pt idx="14">
                    <c:v>1.2999999999999999E-3</c:v>
                  </c:pt>
                  <c:pt idx="15">
                    <c:v>8.9999999999999998E-4</c:v>
                  </c:pt>
                  <c:pt idx="16">
                    <c:v>1.2999999999999999E-3</c:v>
                  </c:pt>
                  <c:pt idx="17">
                    <c:v>2.0000000000000001E-4</c:v>
                  </c:pt>
                  <c:pt idx="18">
                    <c:v>8.9999999999999998E-4</c:v>
                  </c:pt>
                  <c:pt idx="19">
                    <c:v>5.9999999999999995E-4</c:v>
                  </c:pt>
                  <c:pt idx="20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-131</c:v>
                </c:pt>
                <c:pt idx="1">
                  <c:v>-72</c:v>
                </c:pt>
                <c:pt idx="2">
                  <c:v>-18.5</c:v>
                </c:pt>
                <c:pt idx="3">
                  <c:v>-12.5</c:v>
                </c:pt>
                <c:pt idx="4">
                  <c:v>-6.5</c:v>
                </c:pt>
                <c:pt idx="5">
                  <c:v>0</c:v>
                </c:pt>
                <c:pt idx="6">
                  <c:v>0</c:v>
                </c:pt>
                <c:pt idx="7">
                  <c:v>18.5</c:v>
                </c:pt>
                <c:pt idx="8">
                  <c:v>31</c:v>
                </c:pt>
                <c:pt idx="9">
                  <c:v>1229.5</c:v>
                </c:pt>
                <c:pt idx="10">
                  <c:v>1301</c:v>
                </c:pt>
                <c:pt idx="11">
                  <c:v>3164</c:v>
                </c:pt>
                <c:pt idx="12">
                  <c:v>3577</c:v>
                </c:pt>
                <c:pt idx="13">
                  <c:v>6656</c:v>
                </c:pt>
                <c:pt idx="14">
                  <c:v>6656.5</c:v>
                </c:pt>
                <c:pt idx="15">
                  <c:v>6696.5</c:v>
                </c:pt>
                <c:pt idx="16">
                  <c:v>6696.5</c:v>
                </c:pt>
                <c:pt idx="17">
                  <c:v>6958</c:v>
                </c:pt>
                <c:pt idx="18">
                  <c:v>6958</c:v>
                </c:pt>
                <c:pt idx="19">
                  <c:v>7029.5</c:v>
                </c:pt>
                <c:pt idx="20">
                  <c:v>10026</c:v>
                </c:pt>
              </c:numCache>
            </c:numRef>
          </c:xVal>
          <c:yVal>
            <c:numRef>
              <c:f>'Active 2'!$L$21:$L$999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718-49AE-B470-B110E6E15702}"/>
            </c:ext>
          </c:extLst>
        </c:ser>
        <c:ser>
          <c:idx val="5"/>
          <c:order val="5"/>
          <c:tx>
            <c:strRef>
              <c:f>'Active 2'!$M$20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2'!$D$21:$D$999</c:f>
                <c:numCache>
                  <c:formatCode>General</c:formatCode>
                  <c:ptCount val="979"/>
                  <c:pt idx="0">
                    <c:v>1.8E-3</c:v>
                  </c:pt>
                  <c:pt idx="1">
                    <c:v>1.6999999999999999E-3</c:v>
                  </c:pt>
                  <c:pt idx="2">
                    <c:v>3.0000000000000001E-3</c:v>
                  </c:pt>
                  <c:pt idx="3">
                    <c:v>8.0000000000000004E-4</c:v>
                  </c:pt>
                  <c:pt idx="4">
                    <c:v>8.9999999999999998E-4</c:v>
                  </c:pt>
                  <c:pt idx="5">
                    <c:v>0</c:v>
                  </c:pt>
                  <c:pt idx="6">
                    <c:v>6.9999999999999999E-4</c:v>
                  </c:pt>
                  <c:pt idx="7">
                    <c:v>5.9999999999999995E-4</c:v>
                  </c:pt>
                  <c:pt idx="8">
                    <c:v>4.0000000000000002E-4</c:v>
                  </c:pt>
                  <c:pt idx="11">
                    <c:v>5.0000000000000001E-4</c:v>
                  </c:pt>
                  <c:pt idx="12">
                    <c:v>8.9999999999999998E-4</c:v>
                  </c:pt>
                  <c:pt idx="13">
                    <c:v>2.0999999999999999E-3</c:v>
                  </c:pt>
                  <c:pt idx="14">
                    <c:v>1.2999999999999999E-3</c:v>
                  </c:pt>
                  <c:pt idx="15">
                    <c:v>8.9999999999999998E-4</c:v>
                  </c:pt>
                  <c:pt idx="16">
                    <c:v>1.2999999999999999E-3</c:v>
                  </c:pt>
                  <c:pt idx="17">
                    <c:v>2.0000000000000001E-4</c:v>
                  </c:pt>
                  <c:pt idx="18">
                    <c:v>8.9999999999999998E-4</c:v>
                  </c:pt>
                  <c:pt idx="19">
                    <c:v>5.9999999999999995E-4</c:v>
                  </c:pt>
                  <c:pt idx="20">
                    <c:v>4.0000000000000002E-4</c:v>
                  </c:pt>
                </c:numCache>
              </c:numRef>
            </c:plus>
            <c:minus>
              <c:numRef>
                <c:f>'Active 2'!$D$21:$D$999</c:f>
                <c:numCache>
                  <c:formatCode>General</c:formatCode>
                  <c:ptCount val="979"/>
                  <c:pt idx="0">
                    <c:v>1.8E-3</c:v>
                  </c:pt>
                  <c:pt idx="1">
                    <c:v>1.6999999999999999E-3</c:v>
                  </c:pt>
                  <c:pt idx="2">
                    <c:v>3.0000000000000001E-3</c:v>
                  </c:pt>
                  <c:pt idx="3">
                    <c:v>8.0000000000000004E-4</c:v>
                  </c:pt>
                  <c:pt idx="4">
                    <c:v>8.9999999999999998E-4</c:v>
                  </c:pt>
                  <c:pt idx="5">
                    <c:v>0</c:v>
                  </c:pt>
                  <c:pt idx="6">
                    <c:v>6.9999999999999999E-4</c:v>
                  </c:pt>
                  <c:pt idx="7">
                    <c:v>5.9999999999999995E-4</c:v>
                  </c:pt>
                  <c:pt idx="8">
                    <c:v>4.0000000000000002E-4</c:v>
                  </c:pt>
                  <c:pt idx="11">
                    <c:v>5.0000000000000001E-4</c:v>
                  </c:pt>
                  <c:pt idx="12">
                    <c:v>8.9999999999999998E-4</c:v>
                  </c:pt>
                  <c:pt idx="13">
                    <c:v>2.0999999999999999E-3</c:v>
                  </c:pt>
                  <c:pt idx="14">
                    <c:v>1.2999999999999999E-3</c:v>
                  </c:pt>
                  <c:pt idx="15">
                    <c:v>8.9999999999999998E-4</c:v>
                  </c:pt>
                  <c:pt idx="16">
                    <c:v>1.2999999999999999E-3</c:v>
                  </c:pt>
                  <c:pt idx="17">
                    <c:v>2.0000000000000001E-4</c:v>
                  </c:pt>
                  <c:pt idx="18">
                    <c:v>8.9999999999999998E-4</c:v>
                  </c:pt>
                  <c:pt idx="19">
                    <c:v>5.9999999999999995E-4</c:v>
                  </c:pt>
                  <c:pt idx="20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-131</c:v>
                </c:pt>
                <c:pt idx="1">
                  <c:v>-72</c:v>
                </c:pt>
                <c:pt idx="2">
                  <c:v>-18.5</c:v>
                </c:pt>
                <c:pt idx="3">
                  <c:v>-12.5</c:v>
                </c:pt>
                <c:pt idx="4">
                  <c:v>-6.5</c:v>
                </c:pt>
                <c:pt idx="5">
                  <c:v>0</c:v>
                </c:pt>
                <c:pt idx="6">
                  <c:v>0</c:v>
                </c:pt>
                <c:pt idx="7">
                  <c:v>18.5</c:v>
                </c:pt>
                <c:pt idx="8">
                  <c:v>31</c:v>
                </c:pt>
                <c:pt idx="9">
                  <c:v>1229.5</c:v>
                </c:pt>
                <c:pt idx="10">
                  <c:v>1301</c:v>
                </c:pt>
                <c:pt idx="11">
                  <c:v>3164</c:v>
                </c:pt>
                <c:pt idx="12">
                  <c:v>3577</c:v>
                </c:pt>
                <c:pt idx="13">
                  <c:v>6656</c:v>
                </c:pt>
                <c:pt idx="14">
                  <c:v>6656.5</c:v>
                </c:pt>
                <c:pt idx="15">
                  <c:v>6696.5</c:v>
                </c:pt>
                <c:pt idx="16">
                  <c:v>6696.5</c:v>
                </c:pt>
                <c:pt idx="17">
                  <c:v>6958</c:v>
                </c:pt>
                <c:pt idx="18">
                  <c:v>6958</c:v>
                </c:pt>
                <c:pt idx="19">
                  <c:v>7029.5</c:v>
                </c:pt>
                <c:pt idx="20">
                  <c:v>10026</c:v>
                </c:pt>
              </c:numCache>
            </c:numRef>
          </c:xVal>
          <c:yVal>
            <c:numRef>
              <c:f>'Active 2'!$M$21:$M$999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718-49AE-B470-B110E6E15702}"/>
            </c:ext>
          </c:extLst>
        </c:ser>
        <c:ser>
          <c:idx val="6"/>
          <c:order val="6"/>
          <c:tx>
            <c:strRef>
              <c:f>'Active 2'!$N$20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2'!$D$21:$D$999</c:f>
                <c:numCache>
                  <c:formatCode>General</c:formatCode>
                  <c:ptCount val="979"/>
                  <c:pt idx="0">
                    <c:v>1.8E-3</c:v>
                  </c:pt>
                  <c:pt idx="1">
                    <c:v>1.6999999999999999E-3</c:v>
                  </c:pt>
                  <c:pt idx="2">
                    <c:v>3.0000000000000001E-3</c:v>
                  </c:pt>
                  <c:pt idx="3">
                    <c:v>8.0000000000000004E-4</c:v>
                  </c:pt>
                  <c:pt idx="4">
                    <c:v>8.9999999999999998E-4</c:v>
                  </c:pt>
                  <c:pt idx="5">
                    <c:v>0</c:v>
                  </c:pt>
                  <c:pt idx="6">
                    <c:v>6.9999999999999999E-4</c:v>
                  </c:pt>
                  <c:pt idx="7">
                    <c:v>5.9999999999999995E-4</c:v>
                  </c:pt>
                  <c:pt idx="8">
                    <c:v>4.0000000000000002E-4</c:v>
                  </c:pt>
                  <c:pt idx="11">
                    <c:v>5.0000000000000001E-4</c:v>
                  </c:pt>
                  <c:pt idx="12">
                    <c:v>8.9999999999999998E-4</c:v>
                  </c:pt>
                  <c:pt idx="13">
                    <c:v>2.0999999999999999E-3</c:v>
                  </c:pt>
                  <c:pt idx="14">
                    <c:v>1.2999999999999999E-3</c:v>
                  </c:pt>
                  <c:pt idx="15">
                    <c:v>8.9999999999999998E-4</c:v>
                  </c:pt>
                  <c:pt idx="16">
                    <c:v>1.2999999999999999E-3</c:v>
                  </c:pt>
                  <c:pt idx="17">
                    <c:v>2.0000000000000001E-4</c:v>
                  </c:pt>
                  <c:pt idx="18">
                    <c:v>8.9999999999999998E-4</c:v>
                  </c:pt>
                  <c:pt idx="19">
                    <c:v>5.9999999999999995E-4</c:v>
                  </c:pt>
                  <c:pt idx="20">
                    <c:v>4.0000000000000002E-4</c:v>
                  </c:pt>
                </c:numCache>
              </c:numRef>
            </c:plus>
            <c:minus>
              <c:numRef>
                <c:f>'Active 2'!$D$21:$D$999</c:f>
                <c:numCache>
                  <c:formatCode>General</c:formatCode>
                  <c:ptCount val="979"/>
                  <c:pt idx="0">
                    <c:v>1.8E-3</c:v>
                  </c:pt>
                  <c:pt idx="1">
                    <c:v>1.6999999999999999E-3</c:v>
                  </c:pt>
                  <c:pt idx="2">
                    <c:v>3.0000000000000001E-3</c:v>
                  </c:pt>
                  <c:pt idx="3">
                    <c:v>8.0000000000000004E-4</c:v>
                  </c:pt>
                  <c:pt idx="4">
                    <c:v>8.9999999999999998E-4</c:v>
                  </c:pt>
                  <c:pt idx="5">
                    <c:v>0</c:v>
                  </c:pt>
                  <c:pt idx="6">
                    <c:v>6.9999999999999999E-4</c:v>
                  </c:pt>
                  <c:pt idx="7">
                    <c:v>5.9999999999999995E-4</c:v>
                  </c:pt>
                  <c:pt idx="8">
                    <c:v>4.0000000000000002E-4</c:v>
                  </c:pt>
                  <c:pt idx="11">
                    <c:v>5.0000000000000001E-4</c:v>
                  </c:pt>
                  <c:pt idx="12">
                    <c:v>8.9999999999999998E-4</c:v>
                  </c:pt>
                  <c:pt idx="13">
                    <c:v>2.0999999999999999E-3</c:v>
                  </c:pt>
                  <c:pt idx="14">
                    <c:v>1.2999999999999999E-3</c:v>
                  </c:pt>
                  <c:pt idx="15">
                    <c:v>8.9999999999999998E-4</c:v>
                  </c:pt>
                  <c:pt idx="16">
                    <c:v>1.2999999999999999E-3</c:v>
                  </c:pt>
                  <c:pt idx="17">
                    <c:v>2.0000000000000001E-4</c:v>
                  </c:pt>
                  <c:pt idx="18">
                    <c:v>8.9999999999999998E-4</c:v>
                  </c:pt>
                  <c:pt idx="19">
                    <c:v>5.9999999999999995E-4</c:v>
                  </c:pt>
                  <c:pt idx="20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-131</c:v>
                </c:pt>
                <c:pt idx="1">
                  <c:v>-72</c:v>
                </c:pt>
                <c:pt idx="2">
                  <c:v>-18.5</c:v>
                </c:pt>
                <c:pt idx="3">
                  <c:v>-12.5</c:v>
                </c:pt>
                <c:pt idx="4">
                  <c:v>-6.5</c:v>
                </c:pt>
                <c:pt idx="5">
                  <c:v>0</c:v>
                </c:pt>
                <c:pt idx="6">
                  <c:v>0</c:v>
                </c:pt>
                <c:pt idx="7">
                  <c:v>18.5</c:v>
                </c:pt>
                <c:pt idx="8">
                  <c:v>31</c:v>
                </c:pt>
                <c:pt idx="9">
                  <c:v>1229.5</c:v>
                </c:pt>
                <c:pt idx="10">
                  <c:v>1301</c:v>
                </c:pt>
                <c:pt idx="11">
                  <c:v>3164</c:v>
                </c:pt>
                <c:pt idx="12">
                  <c:v>3577</c:v>
                </c:pt>
                <c:pt idx="13">
                  <c:v>6656</c:v>
                </c:pt>
                <c:pt idx="14">
                  <c:v>6656.5</c:v>
                </c:pt>
                <c:pt idx="15">
                  <c:v>6696.5</c:v>
                </c:pt>
                <c:pt idx="16">
                  <c:v>6696.5</c:v>
                </c:pt>
                <c:pt idx="17">
                  <c:v>6958</c:v>
                </c:pt>
                <c:pt idx="18">
                  <c:v>6958</c:v>
                </c:pt>
                <c:pt idx="19">
                  <c:v>7029.5</c:v>
                </c:pt>
                <c:pt idx="20">
                  <c:v>10026</c:v>
                </c:pt>
              </c:numCache>
            </c:numRef>
          </c:xVal>
          <c:yVal>
            <c:numRef>
              <c:f>'Active 2'!$N$21:$N$999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8718-49AE-B470-B110E6E15702}"/>
            </c:ext>
          </c:extLst>
        </c:ser>
        <c:ser>
          <c:idx val="7"/>
          <c:order val="7"/>
          <c:tx>
            <c:strRef>
              <c:f>'Active 2'!$O$20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2'!$F$21:$F$999</c:f>
              <c:numCache>
                <c:formatCode>General</c:formatCode>
                <c:ptCount val="979"/>
                <c:pt idx="0">
                  <c:v>-131</c:v>
                </c:pt>
                <c:pt idx="1">
                  <c:v>-72</c:v>
                </c:pt>
                <c:pt idx="2">
                  <c:v>-18.5</c:v>
                </c:pt>
                <c:pt idx="3">
                  <c:v>-12.5</c:v>
                </c:pt>
                <c:pt idx="4">
                  <c:v>-6.5</c:v>
                </c:pt>
                <c:pt idx="5">
                  <c:v>0</c:v>
                </c:pt>
                <c:pt idx="6">
                  <c:v>0</c:v>
                </c:pt>
                <c:pt idx="7">
                  <c:v>18.5</c:v>
                </c:pt>
                <c:pt idx="8">
                  <c:v>31</c:v>
                </c:pt>
                <c:pt idx="9">
                  <c:v>1229.5</c:v>
                </c:pt>
                <c:pt idx="10">
                  <c:v>1301</c:v>
                </c:pt>
                <c:pt idx="11">
                  <c:v>3164</c:v>
                </c:pt>
                <c:pt idx="12">
                  <c:v>3577</c:v>
                </c:pt>
                <c:pt idx="13">
                  <c:v>6656</c:v>
                </c:pt>
                <c:pt idx="14">
                  <c:v>6656.5</c:v>
                </c:pt>
                <c:pt idx="15">
                  <c:v>6696.5</c:v>
                </c:pt>
                <c:pt idx="16">
                  <c:v>6696.5</c:v>
                </c:pt>
                <c:pt idx="17">
                  <c:v>6958</c:v>
                </c:pt>
                <c:pt idx="18">
                  <c:v>6958</c:v>
                </c:pt>
                <c:pt idx="19">
                  <c:v>7029.5</c:v>
                </c:pt>
                <c:pt idx="20">
                  <c:v>10026</c:v>
                </c:pt>
              </c:numCache>
            </c:numRef>
          </c:xVal>
          <c:yVal>
            <c:numRef>
              <c:f>'Active 2'!$O$21:$O$999</c:f>
              <c:numCache>
                <c:formatCode>General</c:formatCode>
                <c:ptCount val="979"/>
                <c:pt idx="0">
                  <c:v>-2.0287396940762243E-4</c:v>
                </c:pt>
                <c:pt idx="1">
                  <c:v>-1.6657213291347884E-4</c:v>
                </c:pt>
                <c:pt idx="2">
                  <c:v>-1.3365436592302661E-4</c:v>
                </c:pt>
                <c:pt idx="3">
                  <c:v>-1.2996265373718148E-4</c:v>
                </c:pt>
                <c:pt idx="4">
                  <c:v>-1.2627094155133638E-4</c:v>
                </c:pt>
                <c:pt idx="5">
                  <c:v>-1.2227158668333751E-4</c:v>
                </c:pt>
                <c:pt idx="6">
                  <c:v>-1.2227158668333751E-4</c:v>
                </c:pt>
                <c:pt idx="7">
                  <c:v>-1.1088880744364841E-4</c:v>
                </c:pt>
                <c:pt idx="8">
                  <c:v>-1.0319774038980445E-4</c:v>
                </c:pt>
                <c:pt idx="9">
                  <c:v>6.3422176873275651E-4</c:v>
                </c:pt>
                <c:pt idx="10">
                  <c:v>6.782146722807441E-4</c:v>
                </c:pt>
                <c:pt idx="11">
                  <c:v>1.824491305985651E-3</c:v>
                </c:pt>
                <c:pt idx="12">
                  <c:v>2.0786041614446562E-3</c:v>
                </c:pt>
                <c:pt idx="13">
                  <c:v>3.9730677981475058E-3</c:v>
                </c:pt>
                <c:pt idx="14">
                  <c:v>3.9733754408296596E-3</c:v>
                </c:pt>
                <c:pt idx="15">
                  <c:v>3.9979868554019605E-3</c:v>
                </c:pt>
                <c:pt idx="16">
                  <c:v>3.9979868554019605E-3</c:v>
                </c:pt>
                <c:pt idx="17">
                  <c:v>4.1588839781683765E-3</c:v>
                </c:pt>
                <c:pt idx="18">
                  <c:v>4.1588839781683765E-3</c:v>
                </c:pt>
                <c:pt idx="19">
                  <c:v>4.2028768817163635E-3</c:v>
                </c:pt>
                <c:pt idx="20">
                  <c:v>6.046579475863843E-3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8718-49AE-B470-B110E6E157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22466352"/>
        <c:axId val="1"/>
      </c:scatterChart>
      <c:valAx>
        <c:axId val="72246635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81954887218041"/>
              <c:y val="0.8441188821985486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35300293345684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2246635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2556390977443608"/>
          <c:y val="0.92353064690443099"/>
          <c:w val="0.68571428571428572"/>
          <c:h val="5.882352941176471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</xdr:colOff>
      <xdr:row>0</xdr:row>
      <xdr:rowOff>0</xdr:rowOff>
    </xdr:from>
    <xdr:to>
      <xdr:col>16</xdr:col>
      <xdr:colOff>152400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4A01B938-8BCC-51FC-1409-0E8B57DE74B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</xdr:colOff>
      <xdr:row>0</xdr:row>
      <xdr:rowOff>0</xdr:rowOff>
    </xdr:from>
    <xdr:to>
      <xdr:col>16</xdr:col>
      <xdr:colOff>152400</xdr:colOff>
      <xdr:row>19</xdr:row>
      <xdr:rowOff>0</xdr:rowOff>
    </xdr:to>
    <xdr:graphicFrame macro="">
      <xdr:nvGraphicFramePr>
        <xdr:cNvPr id="52226" name="Chart 1">
          <a:extLst>
            <a:ext uri="{FF2B5EF4-FFF2-40B4-BE49-F238E27FC236}">
              <a16:creationId xmlns:a16="http://schemas.microsoft.com/office/drawing/2014/main" id="{2CEE1FFE-5C6A-5E26-C6B6-40023EA56B6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40"/>
  <sheetViews>
    <sheetView tabSelected="1" workbookViewId="0">
      <selection activeCell="E5" sqref="E5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6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46</v>
      </c>
    </row>
    <row r="2" spans="1:7" x14ac:dyDescent="0.2">
      <c r="A2" t="s">
        <v>22</v>
      </c>
      <c r="B2" t="s">
        <v>37</v>
      </c>
      <c r="C2" s="3"/>
      <c r="D2" s="3"/>
    </row>
    <row r="3" spans="1:7" ht="13.5" thickBot="1" x14ac:dyDescent="0.25"/>
    <row r="4" spans="1:7" ht="13.5" thickBot="1" x14ac:dyDescent="0.25">
      <c r="A4" s="27" t="s">
        <v>36</v>
      </c>
      <c r="C4" s="28">
        <v>53900.526400000002</v>
      </c>
      <c r="D4" s="29">
        <v>0.321156</v>
      </c>
    </row>
    <row r="6" spans="1:7" x14ac:dyDescent="0.2">
      <c r="A6" s="5" t="s">
        <v>0</v>
      </c>
    </row>
    <row r="7" spans="1:7" x14ac:dyDescent="0.2">
      <c r="A7" t="s">
        <v>1</v>
      </c>
      <c r="C7">
        <f>+C4</f>
        <v>53900.526400000002</v>
      </c>
    </row>
    <row r="8" spans="1:7" x14ac:dyDescent="0.2">
      <c r="A8" t="s">
        <v>2</v>
      </c>
      <c r="C8">
        <f>+D4</f>
        <v>0.321156</v>
      </c>
    </row>
    <row r="9" spans="1:7" x14ac:dyDescent="0.2">
      <c r="A9" s="9" t="s">
        <v>29</v>
      </c>
      <c r="B9" s="10"/>
      <c r="C9" s="11">
        <v>-9.5</v>
      </c>
      <c r="D9" s="10" t="s">
        <v>30</v>
      </c>
      <c r="E9" s="10"/>
    </row>
    <row r="10" spans="1:7" ht="13.5" thickBot="1" x14ac:dyDescent="0.25">
      <c r="A10" s="10"/>
      <c r="B10" s="10"/>
      <c r="C10" s="4" t="s">
        <v>18</v>
      </c>
      <c r="D10" s="4" t="s">
        <v>19</v>
      </c>
      <c r="E10" s="10"/>
    </row>
    <row r="11" spans="1:7" x14ac:dyDescent="0.2">
      <c r="A11" s="10" t="s">
        <v>14</v>
      </c>
      <c r="B11" s="10"/>
      <c r="C11" s="22">
        <f ca="1">INTERCEPT(INDIRECT($G$11):G992,INDIRECT($F$11):F992)</f>
        <v>8.5349312190640125E-3</v>
      </c>
      <c r="D11" s="3"/>
      <c r="E11" s="10"/>
      <c r="F11" s="23" t="str">
        <f>"F"&amp;E19</f>
        <v>F23</v>
      </c>
      <c r="G11" s="24" t="str">
        <f>"G"&amp;E19</f>
        <v>G23</v>
      </c>
    </row>
    <row r="12" spans="1:7" x14ac:dyDescent="0.2">
      <c r="A12" s="10" t="s">
        <v>15</v>
      </c>
      <c r="B12" s="10"/>
      <c r="C12" s="22">
        <f ca="1">SLOPE(INDIRECT($G$11):G992,INDIRECT($F$11):F992)</f>
        <v>3.8311260387219043E-5</v>
      </c>
      <c r="D12" s="3"/>
      <c r="E12" s="10"/>
    </row>
    <row r="13" spans="1:7" x14ac:dyDescent="0.2">
      <c r="A13" s="10" t="s">
        <v>17</v>
      </c>
      <c r="B13" s="10"/>
      <c r="C13" s="3" t="s">
        <v>12</v>
      </c>
      <c r="D13" s="14" t="s">
        <v>49</v>
      </c>
      <c r="E13" s="11">
        <v>1</v>
      </c>
    </row>
    <row r="14" spans="1:7" x14ac:dyDescent="0.2">
      <c r="A14" s="10"/>
      <c r="B14" s="10"/>
      <c r="C14" s="10"/>
      <c r="D14" s="14" t="s">
        <v>31</v>
      </c>
      <c r="E14" s="15">
        <f ca="1">NOW()+15018.5+$C$9/24</f>
        <v>60354.791325578699</v>
      </c>
    </row>
    <row r="15" spans="1:7" x14ac:dyDescent="0.2">
      <c r="A15" s="12" t="s">
        <v>16</v>
      </c>
      <c r="B15" s="10"/>
      <c r="C15" s="13">
        <f ca="1">(C7+C11)+(C8+C12)*INT(MAX(F21:F3533))</f>
        <v>57120.829099627867</v>
      </c>
      <c r="D15" s="14" t="s">
        <v>50</v>
      </c>
      <c r="E15" s="15">
        <f ca="1">ROUND(2*(E14-$C$7)/$C$8,0)/2+E13</f>
        <v>20098</v>
      </c>
    </row>
    <row r="16" spans="1:7" x14ac:dyDescent="0.2">
      <c r="A16" s="16" t="s">
        <v>3</v>
      </c>
      <c r="B16" s="10"/>
      <c r="C16" s="17">
        <f ca="1">+C8+C12</f>
        <v>0.32119431126038722</v>
      </c>
      <c r="D16" s="14" t="s">
        <v>32</v>
      </c>
      <c r="E16" s="24">
        <f ca="1">ROUND(2*(E14-$C$15)/$C$16,0)/2+E13</f>
        <v>10069.5</v>
      </c>
    </row>
    <row r="17" spans="1:21" ht="13.5" thickBot="1" x14ac:dyDescent="0.25">
      <c r="A17" s="14" t="s">
        <v>28</v>
      </c>
      <c r="B17" s="10"/>
      <c r="C17" s="10">
        <f>COUNT(C21:C2191)</f>
        <v>21</v>
      </c>
      <c r="D17" s="14" t="s">
        <v>33</v>
      </c>
      <c r="E17" s="18">
        <f ca="1">+$C$15+$C$16*E16-15018.5-$C$9/24</f>
        <v>45336.99105019767</v>
      </c>
    </row>
    <row r="18" spans="1:21" ht="14.25" thickTop="1" thickBot="1" x14ac:dyDescent="0.25">
      <c r="A18" s="16" t="s">
        <v>4</v>
      </c>
      <c r="B18" s="10"/>
      <c r="C18" s="19">
        <f ca="1">+C15</f>
        <v>57120.829099627867</v>
      </c>
      <c r="D18" s="20">
        <f ca="1">+C16</f>
        <v>0.32119431126038722</v>
      </c>
      <c r="E18" s="21" t="s">
        <v>34</v>
      </c>
    </row>
    <row r="19" spans="1:21" ht="13.5" thickTop="1" x14ac:dyDescent="0.2">
      <c r="A19" s="25" t="s">
        <v>35</v>
      </c>
      <c r="E19" s="26">
        <v>23</v>
      </c>
    </row>
    <row r="20" spans="1:21" ht="13.5" thickBot="1" x14ac:dyDescent="0.25">
      <c r="A20" s="4" t="s">
        <v>5</v>
      </c>
      <c r="B20" s="4" t="s">
        <v>6</v>
      </c>
      <c r="C20" s="4" t="s">
        <v>7</v>
      </c>
      <c r="D20" s="4" t="s">
        <v>11</v>
      </c>
      <c r="E20" s="4" t="s">
        <v>8</v>
      </c>
      <c r="F20" s="4" t="s">
        <v>9</v>
      </c>
      <c r="G20" s="4" t="s">
        <v>10</v>
      </c>
      <c r="H20" s="7" t="s">
        <v>27</v>
      </c>
      <c r="I20" s="7" t="s">
        <v>53</v>
      </c>
      <c r="J20" s="7" t="s">
        <v>48</v>
      </c>
      <c r="K20" s="7" t="s">
        <v>23</v>
      </c>
      <c r="L20" s="7" t="s">
        <v>24</v>
      </c>
      <c r="M20" s="7" t="s">
        <v>25</v>
      </c>
      <c r="N20" s="7" t="s">
        <v>26</v>
      </c>
      <c r="O20" s="7" t="s">
        <v>21</v>
      </c>
      <c r="P20" s="6" t="s">
        <v>20</v>
      </c>
      <c r="Q20" s="4" t="s">
        <v>13</v>
      </c>
    </row>
    <row r="21" spans="1:21" x14ac:dyDescent="0.2">
      <c r="A21" s="30" t="s">
        <v>39</v>
      </c>
      <c r="B21" s="3" t="s">
        <v>40</v>
      </c>
      <c r="C21" s="31">
        <v>53858.456899999997</v>
      </c>
      <c r="D21" s="8">
        <v>1.8E-3</v>
      </c>
      <c r="E21">
        <f t="shared" ref="E21:E31" si="0">+(C21-C$7)/C$8</f>
        <v>-130.99397177697151</v>
      </c>
      <c r="F21">
        <f t="shared" ref="F21:F31" si="1">ROUND(2*E21,0)/2</f>
        <v>-131</v>
      </c>
      <c r="G21">
        <f t="shared" ref="G21:G31" si="2">+C21-(C$7+F21*C$8)</f>
        <v>1.9359999932930805E-3</v>
      </c>
      <c r="H21">
        <f t="shared" ref="H21:H31" si="3">+G21</f>
        <v>1.9359999932930805E-3</v>
      </c>
      <c r="O21">
        <f t="shared" ref="O21:O31" ca="1" si="4">+C$11+C$12*$F21</f>
        <v>3.5161561083383178E-3</v>
      </c>
      <c r="Q21" s="2">
        <f t="shared" ref="Q21:Q31" si="5">+C21-15018.5</f>
        <v>38839.956899999997</v>
      </c>
      <c r="R21" t="e">
        <f>IF(ABS(#REF!-C20)&lt;0.00001,1,"")</f>
        <v>#REF!</v>
      </c>
    </row>
    <row r="22" spans="1:21" x14ac:dyDescent="0.2">
      <c r="A22" s="30" t="s">
        <v>39</v>
      </c>
      <c r="B22" s="3" t="s">
        <v>40</v>
      </c>
      <c r="C22" s="31">
        <v>53877.404300000002</v>
      </c>
      <c r="D22" s="8">
        <v>1.6999999999999999E-3</v>
      </c>
      <c r="E22">
        <f t="shared" si="0"/>
        <v>-71.996475233221545</v>
      </c>
      <c r="F22">
        <f t="shared" si="1"/>
        <v>-72</v>
      </c>
      <c r="G22">
        <f t="shared" si="2"/>
        <v>1.1319999975967221E-3</v>
      </c>
      <c r="H22">
        <f t="shared" si="3"/>
        <v>1.1319999975967221E-3</v>
      </c>
      <c r="O22">
        <f t="shared" ca="1" si="4"/>
        <v>5.7765204711842412E-3</v>
      </c>
      <c r="Q22" s="2">
        <f t="shared" si="5"/>
        <v>38858.904300000002</v>
      </c>
    </row>
    <row r="23" spans="1:21" x14ac:dyDescent="0.2">
      <c r="A23" s="30" t="s">
        <v>39</v>
      </c>
      <c r="B23" s="3" t="s">
        <v>41</v>
      </c>
      <c r="C23" s="31">
        <v>53894.582999999999</v>
      </c>
      <c r="D23" s="8">
        <v>3.0000000000000001E-3</v>
      </c>
      <c r="E23">
        <f t="shared" si="0"/>
        <v>-18.506271095678574</v>
      </c>
      <c r="F23">
        <f t="shared" si="1"/>
        <v>-18.5</v>
      </c>
      <c r="G23">
        <f t="shared" si="2"/>
        <v>-2.0140000051469542E-3</v>
      </c>
      <c r="H23">
        <f t="shared" si="3"/>
        <v>-2.0140000051469542E-3</v>
      </c>
      <c r="O23">
        <f t="shared" ca="1" si="4"/>
        <v>7.8261729019004599E-3</v>
      </c>
      <c r="Q23" s="2">
        <f t="shared" si="5"/>
        <v>38876.082999999999</v>
      </c>
    </row>
    <row r="24" spans="1:21" x14ac:dyDescent="0.2">
      <c r="A24" s="30" t="s">
        <v>39</v>
      </c>
      <c r="B24" s="3" t="s">
        <v>41</v>
      </c>
      <c r="C24" s="31">
        <v>53896.509599999998</v>
      </c>
      <c r="D24" s="8">
        <v>8.0000000000000004E-4</v>
      </c>
      <c r="E24">
        <f t="shared" si="0"/>
        <v>-12.507317316210433</v>
      </c>
      <c r="F24">
        <f t="shared" si="1"/>
        <v>-12.5</v>
      </c>
      <c r="G24">
        <f t="shared" si="2"/>
        <v>-2.3500000024796464E-3</v>
      </c>
      <c r="H24">
        <f t="shared" si="3"/>
        <v>-2.3500000024796464E-3</v>
      </c>
      <c r="O24">
        <f t="shared" ca="1" si="4"/>
        <v>8.0560404642237744E-3</v>
      </c>
      <c r="Q24" s="2">
        <f t="shared" si="5"/>
        <v>38878.009599999998</v>
      </c>
    </row>
    <row r="25" spans="1:21" x14ac:dyDescent="0.2">
      <c r="A25" s="30" t="s">
        <v>39</v>
      </c>
      <c r="B25" s="3" t="s">
        <v>41</v>
      </c>
      <c r="C25" s="31">
        <v>53898.438199999997</v>
      </c>
      <c r="D25" s="8">
        <v>8.9999999999999998E-4</v>
      </c>
      <c r="E25">
        <f t="shared" si="0"/>
        <v>-6.5021360335961331</v>
      </c>
      <c r="F25">
        <f t="shared" si="1"/>
        <v>-6.5</v>
      </c>
      <c r="G25">
        <f t="shared" si="2"/>
        <v>-6.8600000668084249E-4</v>
      </c>
      <c r="H25">
        <f t="shared" si="3"/>
        <v>-6.8600000668084249E-4</v>
      </c>
      <c r="O25">
        <f t="shared" ca="1" si="4"/>
        <v>8.285908026547089E-3</v>
      </c>
      <c r="Q25" s="2">
        <f t="shared" si="5"/>
        <v>38879.938199999997</v>
      </c>
    </row>
    <row r="26" spans="1:21" x14ac:dyDescent="0.2">
      <c r="A26" t="s">
        <v>38</v>
      </c>
      <c r="C26" s="8">
        <v>53900.526400000002</v>
      </c>
      <c r="D26" s="8" t="s">
        <v>12</v>
      </c>
      <c r="E26">
        <f t="shared" si="0"/>
        <v>0</v>
      </c>
      <c r="F26">
        <f t="shared" si="1"/>
        <v>0</v>
      </c>
      <c r="G26">
        <f t="shared" si="2"/>
        <v>0</v>
      </c>
      <c r="H26">
        <f t="shared" si="3"/>
        <v>0</v>
      </c>
      <c r="O26">
        <f t="shared" ca="1" si="4"/>
        <v>8.5349312190640125E-3</v>
      </c>
      <c r="Q26" s="2">
        <f t="shared" si="5"/>
        <v>38882.026400000002</v>
      </c>
    </row>
    <row r="27" spans="1:21" x14ac:dyDescent="0.2">
      <c r="A27" s="30" t="s">
        <v>39</v>
      </c>
      <c r="B27" s="3" t="s">
        <v>40</v>
      </c>
      <c r="C27" s="31">
        <v>53900.526700000002</v>
      </c>
      <c r="D27" s="8">
        <v>6.9999999999999999E-4</v>
      </c>
      <c r="E27">
        <f t="shared" si="0"/>
        <v>9.3412547079089342E-4</v>
      </c>
      <c r="F27">
        <f t="shared" si="1"/>
        <v>0</v>
      </c>
      <c r="G27">
        <f t="shared" si="2"/>
        <v>2.9999999969732016E-4</v>
      </c>
      <c r="H27">
        <f t="shared" si="3"/>
        <v>2.9999999969732016E-4</v>
      </c>
      <c r="O27">
        <f t="shared" ca="1" si="4"/>
        <v>8.5349312190640125E-3</v>
      </c>
      <c r="Q27" s="2">
        <f t="shared" si="5"/>
        <v>38882.026700000002</v>
      </c>
    </row>
    <row r="28" spans="1:21" x14ac:dyDescent="0.2">
      <c r="A28" s="30" t="s">
        <v>39</v>
      </c>
      <c r="B28" s="3" t="s">
        <v>41</v>
      </c>
      <c r="C28" s="31">
        <v>53906.467799999999</v>
      </c>
      <c r="D28" s="8">
        <v>5.9999999999999995E-4</v>
      </c>
      <c r="E28">
        <f t="shared" si="0"/>
        <v>18.500043592509762</v>
      </c>
      <c r="F28">
        <f t="shared" si="1"/>
        <v>18.5</v>
      </c>
      <c r="G28">
        <f t="shared" si="2"/>
        <v>1.3999997463542968E-5</v>
      </c>
      <c r="H28">
        <f t="shared" si="3"/>
        <v>1.3999997463542968E-5</v>
      </c>
      <c r="O28">
        <f t="shared" ca="1" si="4"/>
        <v>9.2436895362275652E-3</v>
      </c>
      <c r="Q28" s="2">
        <f t="shared" si="5"/>
        <v>38887.967799999999</v>
      </c>
    </row>
    <row r="29" spans="1:21" x14ac:dyDescent="0.2">
      <c r="A29" s="30" t="s">
        <v>39</v>
      </c>
      <c r="B29" s="3" t="s">
        <v>40</v>
      </c>
      <c r="C29" s="31">
        <v>53910.483699999997</v>
      </c>
      <c r="D29" s="8">
        <v>4.0000000000000002E-4</v>
      </c>
      <c r="E29">
        <f t="shared" si="0"/>
        <v>31.004558532285166</v>
      </c>
      <c r="F29">
        <f t="shared" si="1"/>
        <v>31</v>
      </c>
      <c r="G29">
        <f t="shared" si="2"/>
        <v>1.4639999935752712E-3</v>
      </c>
      <c r="H29">
        <f t="shared" si="3"/>
        <v>1.4639999935752712E-3</v>
      </c>
      <c r="O29">
        <f t="shared" ca="1" si="4"/>
        <v>9.7225802910678033E-3</v>
      </c>
      <c r="Q29" s="2">
        <f t="shared" si="5"/>
        <v>38891.983699999997</v>
      </c>
    </row>
    <row r="30" spans="1:21" x14ac:dyDescent="0.2">
      <c r="A30" s="35" t="s">
        <v>42</v>
      </c>
      <c r="B30" s="34" t="s">
        <v>41</v>
      </c>
      <c r="C30" s="36">
        <v>54295.446900000003</v>
      </c>
      <c r="D30" s="8"/>
      <c r="E30">
        <f t="shared" si="0"/>
        <v>1229.6843278655861</v>
      </c>
      <c r="F30">
        <f t="shared" si="1"/>
        <v>1229.5</v>
      </c>
      <c r="G30">
        <f t="shared" si="2"/>
        <v>5.9198000002652407E-2</v>
      </c>
      <c r="H30">
        <f t="shared" si="3"/>
        <v>5.9198000002652407E-2</v>
      </c>
      <c r="O30">
        <f t="shared" ca="1" si="4"/>
        <v>5.5638625865149824E-2</v>
      </c>
      <c r="Q30" s="2">
        <f t="shared" si="5"/>
        <v>39276.946900000003</v>
      </c>
    </row>
    <row r="31" spans="1:21" x14ac:dyDescent="0.2">
      <c r="A31" s="35" t="s">
        <v>42</v>
      </c>
      <c r="B31" s="34" t="s">
        <v>40</v>
      </c>
      <c r="C31" s="36">
        <v>54318.414199999999</v>
      </c>
      <c r="D31" s="8"/>
      <c r="E31">
        <f t="shared" si="0"/>
        <v>1301.1987943553811</v>
      </c>
      <c r="F31">
        <f t="shared" si="1"/>
        <v>1301</v>
      </c>
      <c r="G31">
        <f t="shared" si="2"/>
        <v>6.3843999996606726E-2</v>
      </c>
      <c r="H31">
        <f t="shared" si="3"/>
        <v>6.3843999996606726E-2</v>
      </c>
      <c r="O31">
        <f t="shared" ca="1" si="4"/>
        <v>5.8377880982835986E-2</v>
      </c>
      <c r="Q31" s="2">
        <f t="shared" si="5"/>
        <v>39299.914199999999</v>
      </c>
    </row>
    <row r="32" spans="1:21" x14ac:dyDescent="0.2">
      <c r="A32" s="32" t="s">
        <v>43</v>
      </c>
      <c r="C32" s="8">
        <v>54916.801800000001</v>
      </c>
      <c r="D32" s="8">
        <v>5.0000000000000001E-4</v>
      </c>
      <c r="E32">
        <f t="shared" ref="E32:E40" si="6">+(C32-C$7)/C$8</f>
        <v>3164.4291247867036</v>
      </c>
      <c r="F32" s="33">
        <f>ROUND(2*E32,0)/2-0.5</f>
        <v>3164</v>
      </c>
      <c r="G32">
        <f t="shared" ref="G32:G40" si="7">+C32-(C$7+F32*C$8)</f>
        <v>0.13781600000220351</v>
      </c>
      <c r="I32">
        <f>+G32</f>
        <v>0.13781600000220351</v>
      </c>
      <c r="O32">
        <f t="shared" ref="O32:O40" ca="1" si="8">+C$11+C$12*$F32</f>
        <v>0.12975175908422507</v>
      </c>
      <c r="Q32" s="2">
        <f t="shared" ref="Q32:Q40" si="9">+C32-15018.5</f>
        <v>39898.301800000001</v>
      </c>
      <c r="U32" s="45" t="s">
        <v>54</v>
      </c>
    </row>
    <row r="33" spans="1:21" x14ac:dyDescent="0.2">
      <c r="A33" s="30" t="s">
        <v>44</v>
      </c>
      <c r="B33" s="37" t="s">
        <v>40</v>
      </c>
      <c r="C33" s="30">
        <v>55049.451699999998</v>
      </c>
      <c r="D33" s="30">
        <v>8.9999999999999998E-4</v>
      </c>
      <c r="E33">
        <f t="shared" si="6"/>
        <v>3577.467959496305</v>
      </c>
      <c r="F33" s="33">
        <f>ROUND(2*E33,0)/2-0.5</f>
        <v>3577</v>
      </c>
      <c r="G33">
        <f t="shared" si="7"/>
        <v>0.15028799999709008</v>
      </c>
      <c r="H33">
        <f>+G33</f>
        <v>0.15028799999709008</v>
      </c>
      <c r="O33">
        <f t="shared" ca="1" si="8"/>
        <v>0.14557430962414653</v>
      </c>
      <c r="Q33" s="2">
        <f t="shared" si="9"/>
        <v>40030.951699999998</v>
      </c>
    </row>
    <row r="34" spans="1:21" x14ac:dyDescent="0.2">
      <c r="A34" s="39" t="s">
        <v>45</v>
      </c>
      <c r="B34" s="40" t="s">
        <v>40</v>
      </c>
      <c r="C34" s="41">
        <v>56038.422500000001</v>
      </c>
      <c r="D34" s="41">
        <v>2.0999999999999999E-3</v>
      </c>
      <c r="E34">
        <f t="shared" si="6"/>
        <v>6656.8773430980527</v>
      </c>
      <c r="F34" s="38">
        <f t="shared" ref="F34:F40" si="10">ROUND(2*E34,0)/2-1</f>
        <v>6656</v>
      </c>
      <c r="G34">
        <f t="shared" si="7"/>
        <v>0.2817639999993844</v>
      </c>
      <c r="H34">
        <f>+G34</f>
        <v>0.2817639999993844</v>
      </c>
      <c r="O34">
        <f t="shared" ca="1" si="8"/>
        <v>0.26353468035639394</v>
      </c>
      <c r="Q34" s="2">
        <f t="shared" si="9"/>
        <v>41019.922500000001</v>
      </c>
    </row>
    <row r="35" spans="1:21" x14ac:dyDescent="0.2">
      <c r="A35" s="39" t="s">
        <v>45</v>
      </c>
      <c r="B35" s="40" t="s">
        <v>41</v>
      </c>
      <c r="C35" s="41">
        <v>56038.584499999997</v>
      </c>
      <c r="D35" s="41">
        <v>1.2999999999999999E-3</v>
      </c>
      <c r="E35">
        <f t="shared" si="6"/>
        <v>6657.3817708527777</v>
      </c>
      <c r="F35" s="38">
        <f t="shared" si="10"/>
        <v>6656.5</v>
      </c>
      <c r="G35">
        <f t="shared" si="7"/>
        <v>0.28318599999329308</v>
      </c>
      <c r="H35">
        <f>+G35</f>
        <v>0.28318599999329308</v>
      </c>
      <c r="O35">
        <f t="shared" ca="1" si="8"/>
        <v>0.26355383598658755</v>
      </c>
      <c r="Q35" s="2">
        <f t="shared" si="9"/>
        <v>41020.084499999997</v>
      </c>
    </row>
    <row r="36" spans="1:21" x14ac:dyDescent="0.2">
      <c r="A36" s="35" t="s">
        <v>47</v>
      </c>
      <c r="B36" s="34" t="s">
        <v>41</v>
      </c>
      <c r="C36" s="36">
        <v>56051.433380000002</v>
      </c>
      <c r="D36" s="36">
        <v>8.9999999999999998E-4</v>
      </c>
      <c r="E36">
        <f t="shared" si="6"/>
        <v>6697.3899911569451</v>
      </c>
      <c r="F36" s="38">
        <f t="shared" si="10"/>
        <v>6696.5</v>
      </c>
      <c r="G36">
        <f t="shared" si="7"/>
        <v>0.28582599999936065</v>
      </c>
      <c r="J36">
        <f>+G36</f>
        <v>0.28582599999936065</v>
      </c>
      <c r="O36">
        <f t="shared" ca="1" si="8"/>
        <v>0.26508628640207632</v>
      </c>
      <c r="Q36" s="2">
        <f t="shared" si="9"/>
        <v>41032.933380000002</v>
      </c>
    </row>
    <row r="37" spans="1:21" x14ac:dyDescent="0.2">
      <c r="A37" s="39" t="s">
        <v>45</v>
      </c>
      <c r="B37" s="40" t="s">
        <v>41</v>
      </c>
      <c r="C37" s="41">
        <v>56051.433400000002</v>
      </c>
      <c r="D37" s="41">
        <v>1.2999999999999999E-3</v>
      </c>
      <c r="E37">
        <f t="shared" si="6"/>
        <v>6697.3900534319746</v>
      </c>
      <c r="F37" s="38">
        <f t="shared" si="10"/>
        <v>6696.5</v>
      </c>
      <c r="G37">
        <f t="shared" si="7"/>
        <v>0.2858459999988554</v>
      </c>
      <c r="H37">
        <f>+G37</f>
        <v>0.2858459999988554</v>
      </c>
      <c r="O37">
        <f t="shared" ca="1" si="8"/>
        <v>0.26508628640207632</v>
      </c>
      <c r="Q37" s="2">
        <f t="shared" si="9"/>
        <v>41032.933400000002</v>
      </c>
    </row>
    <row r="38" spans="1:21" x14ac:dyDescent="0.2">
      <c r="A38" s="35" t="s">
        <v>47</v>
      </c>
      <c r="B38" s="34" t="s">
        <v>40</v>
      </c>
      <c r="C38" s="36">
        <v>56135.427459999999</v>
      </c>
      <c r="D38" s="36">
        <v>2.0000000000000001E-4</v>
      </c>
      <c r="E38">
        <f t="shared" si="6"/>
        <v>6958.9266898329679</v>
      </c>
      <c r="F38" s="38">
        <f t="shared" si="10"/>
        <v>6958</v>
      </c>
      <c r="G38">
        <f t="shared" si="7"/>
        <v>0.29761199999484234</v>
      </c>
      <c r="J38">
        <f>+G38</f>
        <v>0.29761199999484234</v>
      </c>
      <c r="O38">
        <f t="shared" ca="1" si="8"/>
        <v>0.27510468099333413</v>
      </c>
      <c r="Q38" s="2">
        <f t="shared" si="9"/>
        <v>41116.927459999999</v>
      </c>
    </row>
    <row r="39" spans="1:21" x14ac:dyDescent="0.2">
      <c r="A39" s="42" t="s">
        <v>51</v>
      </c>
      <c r="B39" s="43" t="s">
        <v>40</v>
      </c>
      <c r="C39" s="44">
        <v>56135.427499999998</v>
      </c>
      <c r="D39" s="44">
        <v>8.9999999999999998E-4</v>
      </c>
      <c r="E39">
        <f t="shared" si="6"/>
        <v>6958.9268143830277</v>
      </c>
      <c r="F39" s="38">
        <f t="shared" si="10"/>
        <v>6958</v>
      </c>
      <c r="G39">
        <f t="shared" si="7"/>
        <v>0.29765199999383185</v>
      </c>
      <c r="H39">
        <f>+G39</f>
        <v>0.29765199999383185</v>
      </c>
      <c r="O39">
        <f t="shared" ca="1" si="8"/>
        <v>0.27510468099333413</v>
      </c>
      <c r="Q39" s="2">
        <f t="shared" si="9"/>
        <v>41116.927499999998</v>
      </c>
    </row>
    <row r="40" spans="1:21" x14ac:dyDescent="0.2">
      <c r="A40" s="42" t="s">
        <v>51</v>
      </c>
      <c r="B40" s="43" t="s">
        <v>41</v>
      </c>
      <c r="C40" s="44">
        <v>56158.392899999999</v>
      </c>
      <c r="D40" s="44">
        <v>5.9999999999999995E-4</v>
      </c>
      <c r="E40">
        <f t="shared" si="6"/>
        <v>7030.4353647448479</v>
      </c>
      <c r="F40" s="38">
        <f t="shared" si="10"/>
        <v>7029.5</v>
      </c>
      <c r="G40">
        <f t="shared" si="7"/>
        <v>0.30039799999940442</v>
      </c>
      <c r="H40">
        <f>+G40</f>
        <v>0.30039799999940442</v>
      </c>
      <c r="O40">
        <f t="shared" ca="1" si="8"/>
        <v>0.27784393611102026</v>
      </c>
      <c r="Q40" s="2">
        <f t="shared" si="9"/>
        <v>41139.892899999999</v>
      </c>
    </row>
    <row r="41" spans="1:21" x14ac:dyDescent="0.2">
      <c r="A41" s="5" t="s">
        <v>52</v>
      </c>
      <c r="C41" s="8">
        <v>57120.884400000003</v>
      </c>
      <c r="D41" s="8">
        <v>4.0000000000000002E-4</v>
      </c>
      <c r="E41">
        <f>+(C41-C$7)/C$8</f>
        <v>10027.394786334367</v>
      </c>
      <c r="F41" s="38">
        <f>ROUND(2*E41,0)/2-1</f>
        <v>10026.5</v>
      </c>
      <c r="G41">
        <f>+C41-(C$7+F41*C$8)</f>
        <v>0.28736599999683676</v>
      </c>
      <c r="I41">
        <f>+G41</f>
        <v>0.28736599999683676</v>
      </c>
      <c r="O41">
        <f ca="1">+C$11+C$12*$F41</f>
        <v>0.39266278349151573</v>
      </c>
      <c r="Q41" s="2">
        <f>+C41-15018.5</f>
        <v>42102.384400000003</v>
      </c>
      <c r="U41" s="45" t="s">
        <v>54</v>
      </c>
    </row>
    <row r="42" spans="1:21" x14ac:dyDescent="0.2">
      <c r="C42" s="8"/>
      <c r="D42" s="8"/>
    </row>
    <row r="43" spans="1:21" x14ac:dyDescent="0.2">
      <c r="C43" s="8"/>
      <c r="D43" s="8"/>
    </row>
    <row r="44" spans="1:21" x14ac:dyDescent="0.2">
      <c r="C44" s="8"/>
      <c r="D44" s="8"/>
    </row>
    <row r="45" spans="1:21" x14ac:dyDescent="0.2">
      <c r="C45" s="8"/>
      <c r="D45" s="8"/>
    </row>
    <row r="46" spans="1:21" x14ac:dyDescent="0.2">
      <c r="C46" s="8"/>
      <c r="D46" s="8"/>
    </row>
    <row r="47" spans="1:21" x14ac:dyDescent="0.2">
      <c r="C47" s="8"/>
      <c r="D47" s="8"/>
    </row>
    <row r="48" spans="1:21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U6940"/>
  <sheetViews>
    <sheetView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7" sqref="E7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6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46</v>
      </c>
    </row>
    <row r="2" spans="1:7" x14ac:dyDescent="0.2">
      <c r="A2" t="s">
        <v>22</v>
      </c>
      <c r="B2" t="s">
        <v>37</v>
      </c>
      <c r="C2" s="3"/>
      <c r="D2" s="3"/>
    </row>
    <row r="3" spans="1:7" ht="13.5" thickBot="1" x14ac:dyDescent="0.25"/>
    <row r="4" spans="1:7" ht="13.5" thickBot="1" x14ac:dyDescent="0.25">
      <c r="A4" s="27" t="s">
        <v>36</v>
      </c>
      <c r="C4" s="28">
        <v>53900.526400000002</v>
      </c>
      <c r="D4" s="29">
        <v>0.321156</v>
      </c>
    </row>
    <row r="6" spans="1:7" x14ac:dyDescent="0.2">
      <c r="A6" s="5" t="s">
        <v>0</v>
      </c>
    </row>
    <row r="7" spans="1:7" x14ac:dyDescent="0.2">
      <c r="A7" t="s">
        <v>1</v>
      </c>
      <c r="C7">
        <f>+C4</f>
        <v>53900.526400000002</v>
      </c>
    </row>
    <row r="8" spans="1:7" x14ac:dyDescent="0.2">
      <c r="A8" t="s">
        <v>2</v>
      </c>
      <c r="C8">
        <v>0.32119855083735122</v>
      </c>
    </row>
    <row r="9" spans="1:7" x14ac:dyDescent="0.2">
      <c r="A9" s="9" t="s">
        <v>29</v>
      </c>
      <c r="B9" s="10"/>
      <c r="C9" s="11">
        <v>-9.5</v>
      </c>
      <c r="D9" s="10" t="s">
        <v>30</v>
      </c>
      <c r="E9" s="10"/>
    </row>
    <row r="10" spans="1:7" ht="13.5" thickBot="1" x14ac:dyDescent="0.25">
      <c r="A10" s="10"/>
      <c r="B10" s="10"/>
      <c r="C10" s="4" t="s">
        <v>18</v>
      </c>
      <c r="D10" s="4" t="s">
        <v>19</v>
      </c>
      <c r="E10" s="10"/>
    </row>
    <row r="11" spans="1:7" x14ac:dyDescent="0.2">
      <c r="A11" s="10" t="s">
        <v>14</v>
      </c>
      <c r="B11" s="10"/>
      <c r="C11" s="22">
        <f ca="1">INTERCEPT(INDIRECT($G$11):G992,INDIRECT($F$11):F992)</f>
        <v>-1.2227158668333751E-4</v>
      </c>
      <c r="D11" s="3"/>
      <c r="E11" s="10"/>
      <c r="F11" s="23" t="str">
        <f>"F"&amp;E19</f>
        <v>F23</v>
      </c>
      <c r="G11" s="24" t="str">
        <f>"G"&amp;E19</f>
        <v>G23</v>
      </c>
    </row>
    <row r="12" spans="1:7" x14ac:dyDescent="0.2">
      <c r="A12" s="10" t="s">
        <v>15</v>
      </c>
      <c r="B12" s="10"/>
      <c r="C12" s="22">
        <f ca="1">SLOPE(INDIRECT($G$11):G992,INDIRECT($F$11):F992)</f>
        <v>6.152853643075185E-7</v>
      </c>
      <c r="D12" s="3"/>
      <c r="E12" s="10"/>
    </row>
    <row r="13" spans="1:7" x14ac:dyDescent="0.2">
      <c r="A13" s="10" t="s">
        <v>17</v>
      </c>
      <c r="B13" s="10"/>
      <c r="C13" s="3" t="s">
        <v>12</v>
      </c>
      <c r="D13" s="14" t="s">
        <v>49</v>
      </c>
      <c r="E13" s="11">
        <v>1</v>
      </c>
    </row>
    <row r="14" spans="1:7" x14ac:dyDescent="0.2">
      <c r="A14" s="10"/>
      <c r="B14" s="10"/>
      <c r="C14" s="10"/>
      <c r="D14" s="14" t="s">
        <v>31</v>
      </c>
      <c r="E14" s="15">
        <f ca="1">NOW()+15018.5+$C$9/24</f>
        <v>60354.791325578699</v>
      </c>
    </row>
    <row r="15" spans="1:7" x14ac:dyDescent="0.2">
      <c r="A15" s="12" t="s">
        <v>16</v>
      </c>
      <c r="B15" s="10"/>
      <c r="C15" s="13">
        <f ca="1">(C7+C11)+(C8+C12)*INT(MAX(F21:F3533))</f>
        <v>57120.869117274764</v>
      </c>
      <c r="D15" s="14" t="s">
        <v>50</v>
      </c>
      <c r="E15" s="15">
        <f ca="1">ROUND(2*(E14-$C$7)/$C$8,0)/2+E13</f>
        <v>20095.5</v>
      </c>
    </row>
    <row r="16" spans="1:7" x14ac:dyDescent="0.2">
      <c r="A16" s="16" t="s">
        <v>3</v>
      </c>
      <c r="B16" s="10"/>
      <c r="C16" s="17">
        <f ca="1">+C8+C12</f>
        <v>0.32119916612271554</v>
      </c>
      <c r="D16" s="14" t="s">
        <v>32</v>
      </c>
      <c r="E16" s="24">
        <f ca="1">ROUND(2*(E14-$C$15)/$C$16,0)/2+E13</f>
        <v>10069.5</v>
      </c>
    </row>
    <row r="17" spans="1:21" ht="13.5" thickBot="1" x14ac:dyDescent="0.25">
      <c r="A17" s="14" t="s">
        <v>28</v>
      </c>
      <c r="B17" s="10"/>
      <c r="C17" s="10">
        <f>COUNT(C21:C2191)</f>
        <v>21</v>
      </c>
      <c r="D17" s="14" t="s">
        <v>33</v>
      </c>
      <c r="E17" s="18">
        <f ca="1">+$C$15+$C$16*E16-15018.5-$C$9/24</f>
        <v>45337.079953880784</v>
      </c>
    </row>
    <row r="18" spans="1:21" ht="14.25" thickTop="1" thickBot="1" x14ac:dyDescent="0.25">
      <c r="A18" s="16" t="s">
        <v>4</v>
      </c>
      <c r="B18" s="10"/>
      <c r="C18" s="19">
        <f ca="1">+C15</f>
        <v>57120.869117274764</v>
      </c>
      <c r="D18" s="20">
        <f ca="1">+C16</f>
        <v>0.32119916612271554</v>
      </c>
      <c r="E18" s="21" t="s">
        <v>34</v>
      </c>
    </row>
    <row r="19" spans="1:21" ht="13.5" thickTop="1" x14ac:dyDescent="0.2">
      <c r="A19" s="25" t="s">
        <v>35</v>
      </c>
      <c r="E19" s="26">
        <v>23</v>
      </c>
    </row>
    <row r="20" spans="1:21" ht="13.5" thickBot="1" x14ac:dyDescent="0.25">
      <c r="A20" s="4" t="s">
        <v>5</v>
      </c>
      <c r="B20" s="4" t="s">
        <v>6</v>
      </c>
      <c r="C20" s="4" t="s">
        <v>7</v>
      </c>
      <c r="D20" s="4" t="s">
        <v>11</v>
      </c>
      <c r="E20" s="4" t="s">
        <v>8</v>
      </c>
      <c r="F20" s="4" t="s">
        <v>9</v>
      </c>
      <c r="G20" s="4" t="s">
        <v>10</v>
      </c>
      <c r="H20" s="7" t="s">
        <v>27</v>
      </c>
      <c r="I20" s="7" t="s">
        <v>53</v>
      </c>
      <c r="J20" s="7" t="s">
        <v>48</v>
      </c>
      <c r="K20" s="7" t="s">
        <v>23</v>
      </c>
      <c r="L20" s="7" t="s">
        <v>24</v>
      </c>
      <c r="M20" s="7" t="s">
        <v>25</v>
      </c>
      <c r="N20" s="7" t="s">
        <v>26</v>
      </c>
      <c r="O20" s="7" t="s">
        <v>21</v>
      </c>
      <c r="P20" s="6" t="s">
        <v>20</v>
      </c>
      <c r="Q20" s="4" t="s">
        <v>13</v>
      </c>
    </row>
    <row r="21" spans="1:21" x14ac:dyDescent="0.2">
      <c r="A21" s="30" t="s">
        <v>39</v>
      </c>
      <c r="B21" s="3" t="s">
        <v>40</v>
      </c>
      <c r="C21" s="31">
        <v>53858.456899999997</v>
      </c>
      <c r="D21" s="8">
        <v>1.8E-3</v>
      </c>
      <c r="E21">
        <f t="shared" ref="E21:E40" si="0">+(C21-C$7)/C$8</f>
        <v>-130.97661832636427</v>
      </c>
      <c r="F21">
        <f t="shared" ref="F21:F41" si="1">ROUND(2*E21,0)/2</f>
        <v>-131</v>
      </c>
      <c r="G21">
        <f t="shared" ref="G21:G40" si="2">+C21-(C$7+F21*C$8)</f>
        <v>7.5101596885360777E-3</v>
      </c>
      <c r="H21">
        <f t="shared" ref="H21:H31" si="3">+G21</f>
        <v>7.5101596885360777E-3</v>
      </c>
      <c r="O21">
        <f t="shared" ref="O21:O40" ca="1" si="4">+C$11+C$12*$F21</f>
        <v>-2.0287396940762243E-4</v>
      </c>
      <c r="Q21" s="2">
        <f t="shared" ref="Q21:Q40" si="5">+C21-15018.5</f>
        <v>38839.956899999997</v>
      </c>
      <c r="R21" t="e">
        <f>IF(ABS(#REF!-C20)&lt;0.00001,1,"")</f>
        <v>#REF!</v>
      </c>
    </row>
    <row r="22" spans="1:21" x14ac:dyDescent="0.2">
      <c r="A22" s="30" t="s">
        <v>39</v>
      </c>
      <c r="B22" s="3" t="s">
        <v>40</v>
      </c>
      <c r="C22" s="31">
        <v>53877.404300000002</v>
      </c>
      <c r="D22" s="8">
        <v>1.6999999999999999E-3</v>
      </c>
      <c r="E22">
        <f t="shared" si="0"/>
        <v>-71.986937486866466</v>
      </c>
      <c r="F22">
        <f t="shared" si="1"/>
        <v>-72</v>
      </c>
      <c r="G22">
        <f t="shared" si="2"/>
        <v>4.1956602872232907E-3</v>
      </c>
      <c r="H22">
        <f t="shared" si="3"/>
        <v>4.1956602872232907E-3</v>
      </c>
      <c r="O22">
        <f t="shared" ca="1" si="4"/>
        <v>-1.6657213291347884E-4</v>
      </c>
      <c r="Q22" s="2">
        <f t="shared" si="5"/>
        <v>38858.904300000002</v>
      </c>
    </row>
    <row r="23" spans="1:21" x14ac:dyDescent="0.2">
      <c r="A23" s="30" t="s">
        <v>39</v>
      </c>
      <c r="B23" s="3" t="s">
        <v>41</v>
      </c>
      <c r="C23" s="31">
        <v>53894.582999999999</v>
      </c>
      <c r="D23" s="8">
        <v>3.0000000000000001E-3</v>
      </c>
      <c r="E23">
        <f t="shared" si="0"/>
        <v>-18.503819473996856</v>
      </c>
      <c r="F23">
        <f t="shared" si="1"/>
        <v>-18.5</v>
      </c>
      <c r="G23">
        <f t="shared" si="2"/>
        <v>-1.2268095160834491E-3</v>
      </c>
      <c r="H23">
        <f t="shared" si="3"/>
        <v>-1.2268095160834491E-3</v>
      </c>
      <c r="O23">
        <f t="shared" ca="1" si="4"/>
        <v>-1.3365436592302661E-4</v>
      </c>
      <c r="Q23" s="2">
        <f t="shared" si="5"/>
        <v>38876.082999999999</v>
      </c>
    </row>
    <row r="24" spans="1:21" x14ac:dyDescent="0.2">
      <c r="A24" s="30" t="s">
        <v>39</v>
      </c>
      <c r="B24" s="3" t="s">
        <v>41</v>
      </c>
      <c r="C24" s="31">
        <v>53896.509599999998</v>
      </c>
      <c r="D24" s="8">
        <v>8.0000000000000004E-4</v>
      </c>
      <c r="E24">
        <f t="shared" si="0"/>
        <v>-12.505660407038723</v>
      </c>
      <c r="F24">
        <f t="shared" si="1"/>
        <v>-12.5</v>
      </c>
      <c r="G24">
        <f t="shared" si="2"/>
        <v>-1.8181145351263694E-3</v>
      </c>
      <c r="H24">
        <f t="shared" si="3"/>
        <v>-1.8181145351263694E-3</v>
      </c>
      <c r="O24">
        <f t="shared" ca="1" si="4"/>
        <v>-1.2996265373718148E-4</v>
      </c>
      <c r="Q24" s="2">
        <f t="shared" si="5"/>
        <v>38878.009599999998</v>
      </c>
    </row>
    <row r="25" spans="1:21" x14ac:dyDescent="0.2">
      <c r="A25" s="30" t="s">
        <v>39</v>
      </c>
      <c r="B25" s="3" t="s">
        <v>41</v>
      </c>
      <c r="C25" s="31">
        <v>53898.438199999997</v>
      </c>
      <c r="D25" s="8">
        <v>8.9999999999999998E-4</v>
      </c>
      <c r="E25">
        <f t="shared" si="0"/>
        <v>-6.5012746619240636</v>
      </c>
      <c r="F25">
        <f t="shared" si="1"/>
        <v>-6.5</v>
      </c>
      <c r="G25">
        <f t="shared" si="2"/>
        <v>-4.0941956103779376E-4</v>
      </c>
      <c r="H25">
        <f t="shared" si="3"/>
        <v>-4.0941956103779376E-4</v>
      </c>
      <c r="O25">
        <f t="shared" ca="1" si="4"/>
        <v>-1.2627094155133638E-4</v>
      </c>
      <c r="Q25" s="2">
        <f t="shared" si="5"/>
        <v>38879.938199999997</v>
      </c>
    </row>
    <row r="26" spans="1:21" x14ac:dyDescent="0.2">
      <c r="A26" t="s">
        <v>38</v>
      </c>
      <c r="C26" s="8">
        <v>53900.526400000002</v>
      </c>
      <c r="D26" s="8" t="s">
        <v>12</v>
      </c>
      <c r="E26">
        <f t="shared" si="0"/>
        <v>0</v>
      </c>
      <c r="F26">
        <f t="shared" si="1"/>
        <v>0</v>
      </c>
      <c r="G26">
        <f t="shared" si="2"/>
        <v>0</v>
      </c>
      <c r="H26">
        <f t="shared" si="3"/>
        <v>0</v>
      </c>
      <c r="O26">
        <f t="shared" ca="1" si="4"/>
        <v>-1.2227158668333751E-4</v>
      </c>
      <c r="Q26" s="2">
        <f t="shared" si="5"/>
        <v>38882.026400000002</v>
      </c>
    </row>
    <row r="27" spans="1:21" x14ac:dyDescent="0.2">
      <c r="A27" s="30" t="s">
        <v>39</v>
      </c>
      <c r="B27" s="3" t="s">
        <v>40</v>
      </c>
      <c r="C27" s="31">
        <v>53900.526700000002</v>
      </c>
      <c r="D27" s="8">
        <v>6.9999999999999999E-4</v>
      </c>
      <c r="E27">
        <f t="shared" si="0"/>
        <v>9.3400172234660674E-4</v>
      </c>
      <c r="F27">
        <f t="shared" si="1"/>
        <v>0</v>
      </c>
      <c r="G27">
        <f t="shared" si="2"/>
        <v>2.9999999969732016E-4</v>
      </c>
      <c r="H27">
        <f t="shared" si="3"/>
        <v>2.9999999969732016E-4</v>
      </c>
      <c r="O27">
        <f t="shared" ca="1" si="4"/>
        <v>-1.2227158668333751E-4</v>
      </c>
      <c r="Q27" s="2">
        <f t="shared" si="5"/>
        <v>38882.026700000002</v>
      </c>
    </row>
    <row r="28" spans="1:21" x14ac:dyDescent="0.2">
      <c r="A28" s="30" t="s">
        <v>39</v>
      </c>
      <c r="B28" s="3" t="s">
        <v>41</v>
      </c>
      <c r="C28" s="31">
        <v>53906.467799999999</v>
      </c>
      <c r="D28" s="8">
        <v>5.9999999999999995E-4</v>
      </c>
      <c r="E28">
        <f t="shared" si="0"/>
        <v>18.497592795817674</v>
      </c>
      <c r="F28">
        <f t="shared" si="1"/>
        <v>18.5</v>
      </c>
      <c r="G28">
        <f t="shared" si="2"/>
        <v>-7.7319049159996212E-4</v>
      </c>
      <c r="H28">
        <f t="shared" si="3"/>
        <v>-7.7319049159996212E-4</v>
      </c>
      <c r="O28">
        <f t="shared" ca="1" si="4"/>
        <v>-1.1088880744364841E-4</v>
      </c>
      <c r="Q28" s="2">
        <f t="shared" si="5"/>
        <v>38887.967799999999</v>
      </c>
    </row>
    <row r="29" spans="1:21" x14ac:dyDescent="0.2">
      <c r="A29" s="30" t="s">
        <v>39</v>
      </c>
      <c r="B29" s="3" t="s">
        <v>40</v>
      </c>
      <c r="C29" s="31">
        <v>53910.483699999997</v>
      </c>
      <c r="D29" s="8">
        <v>4.0000000000000002E-4</v>
      </c>
      <c r="E29">
        <f t="shared" si="0"/>
        <v>31.000451197666706</v>
      </c>
      <c r="F29">
        <f t="shared" si="1"/>
        <v>31</v>
      </c>
      <c r="G29">
        <f t="shared" si="2"/>
        <v>1.4492403715848923E-4</v>
      </c>
      <c r="H29">
        <f t="shared" si="3"/>
        <v>1.4492403715848923E-4</v>
      </c>
      <c r="O29">
        <f t="shared" ca="1" si="4"/>
        <v>-1.0319774038980445E-4</v>
      </c>
      <c r="Q29" s="2">
        <f t="shared" si="5"/>
        <v>38891.983699999997</v>
      </c>
    </row>
    <row r="30" spans="1:21" x14ac:dyDescent="0.2">
      <c r="A30" s="35" t="s">
        <v>42</v>
      </c>
      <c r="B30" s="34" t="s">
        <v>41</v>
      </c>
      <c r="C30" s="36">
        <v>54295.446900000003</v>
      </c>
      <c r="D30" s="8"/>
      <c r="E30">
        <f t="shared" si="0"/>
        <v>1229.5214252071155</v>
      </c>
      <c r="F30">
        <f t="shared" si="1"/>
        <v>1229.5</v>
      </c>
      <c r="G30">
        <f t="shared" si="2"/>
        <v>6.881745473947376E-3</v>
      </c>
      <c r="H30">
        <f t="shared" si="3"/>
        <v>6.881745473947376E-3</v>
      </c>
      <c r="O30">
        <f t="shared" ca="1" si="4"/>
        <v>6.3422176873275651E-4</v>
      </c>
      <c r="Q30" s="2">
        <f t="shared" si="5"/>
        <v>39276.946900000003</v>
      </c>
    </row>
    <row r="31" spans="1:21" x14ac:dyDescent="0.2">
      <c r="A31" s="35" t="s">
        <v>42</v>
      </c>
      <c r="B31" s="34" t="s">
        <v>40</v>
      </c>
      <c r="C31" s="36">
        <v>54318.414199999999</v>
      </c>
      <c r="D31" s="8"/>
      <c r="E31">
        <f t="shared" si="0"/>
        <v>1301.0264178047526</v>
      </c>
      <c r="F31">
        <f t="shared" si="1"/>
        <v>1301</v>
      </c>
      <c r="G31">
        <f t="shared" si="2"/>
        <v>8.4853606022079475E-3</v>
      </c>
      <c r="H31">
        <f t="shared" si="3"/>
        <v>8.4853606022079475E-3</v>
      </c>
      <c r="O31">
        <f t="shared" ca="1" si="4"/>
        <v>6.782146722807441E-4</v>
      </c>
      <c r="Q31" s="2">
        <f t="shared" si="5"/>
        <v>39299.914199999999</v>
      </c>
    </row>
    <row r="32" spans="1:21" x14ac:dyDescent="0.2">
      <c r="A32" s="32" t="s">
        <v>43</v>
      </c>
      <c r="C32" s="8">
        <v>54916.801800000001</v>
      </c>
      <c r="D32" s="8">
        <v>5.0000000000000001E-4</v>
      </c>
      <c r="E32">
        <f t="shared" si="0"/>
        <v>3164.0099164538915</v>
      </c>
      <c r="F32">
        <f t="shared" si="1"/>
        <v>3164</v>
      </c>
      <c r="G32">
        <f t="shared" si="2"/>
        <v>3.1851506209932268E-3</v>
      </c>
      <c r="I32">
        <f>+G32</f>
        <v>3.1851506209932268E-3</v>
      </c>
      <c r="O32">
        <f t="shared" ca="1" si="4"/>
        <v>1.824491305985651E-3</v>
      </c>
      <c r="Q32" s="2">
        <f t="shared" si="5"/>
        <v>39898.301800000001</v>
      </c>
      <c r="U32" s="45" t="s">
        <v>54</v>
      </c>
    </row>
    <row r="33" spans="1:21" x14ac:dyDescent="0.2">
      <c r="A33" s="30" t="s">
        <v>44</v>
      </c>
      <c r="B33" s="37" t="s">
        <v>40</v>
      </c>
      <c r="C33" s="30">
        <v>55049.451699999998</v>
      </c>
      <c r="D33" s="30">
        <v>8.9999999999999998E-4</v>
      </c>
      <c r="E33">
        <f t="shared" si="0"/>
        <v>3576.9940337675716</v>
      </c>
      <c r="F33">
        <f t="shared" si="1"/>
        <v>3577</v>
      </c>
      <c r="G33">
        <f t="shared" si="2"/>
        <v>-1.9163452088832855E-3</v>
      </c>
      <c r="H33">
        <f>+G33</f>
        <v>-1.9163452088832855E-3</v>
      </c>
      <c r="O33">
        <f t="shared" ca="1" si="4"/>
        <v>2.0786041614446562E-3</v>
      </c>
      <c r="Q33" s="2">
        <f t="shared" si="5"/>
        <v>40030.951699999998</v>
      </c>
    </row>
    <row r="34" spans="1:21" x14ac:dyDescent="0.2">
      <c r="A34" s="39" t="s">
        <v>45</v>
      </c>
      <c r="B34" s="40" t="s">
        <v>40</v>
      </c>
      <c r="C34" s="41">
        <v>56038.422500000001</v>
      </c>
      <c r="D34" s="41">
        <v>2.0999999999999999E-3</v>
      </c>
      <c r="E34">
        <f t="shared" si="0"/>
        <v>6655.9954720424239</v>
      </c>
      <c r="F34">
        <f t="shared" si="1"/>
        <v>6656</v>
      </c>
      <c r="G34">
        <f t="shared" si="2"/>
        <v>-1.4543734141625464E-3</v>
      </c>
      <c r="H34">
        <f>+G34</f>
        <v>-1.4543734141625464E-3</v>
      </c>
      <c r="O34">
        <f t="shared" ca="1" si="4"/>
        <v>3.9730677981475058E-3</v>
      </c>
      <c r="Q34" s="2">
        <f t="shared" si="5"/>
        <v>41019.922500000001</v>
      </c>
    </row>
    <row r="35" spans="1:21" x14ac:dyDescent="0.2">
      <c r="A35" s="39" t="s">
        <v>45</v>
      </c>
      <c r="B35" s="40" t="s">
        <v>41</v>
      </c>
      <c r="C35" s="41">
        <v>56038.584499999997</v>
      </c>
      <c r="D35" s="41">
        <v>1.2999999999999999E-3</v>
      </c>
      <c r="E35">
        <f t="shared" si="0"/>
        <v>6656.4998329729897</v>
      </c>
      <c r="F35">
        <f t="shared" si="1"/>
        <v>6656.5</v>
      </c>
      <c r="G35">
        <f t="shared" si="2"/>
        <v>-5.364883691072464E-5</v>
      </c>
      <c r="H35">
        <f>+G35</f>
        <v>-5.364883691072464E-5</v>
      </c>
      <c r="O35">
        <f t="shared" ca="1" si="4"/>
        <v>3.9733754408296596E-3</v>
      </c>
      <c r="Q35" s="2">
        <f t="shared" si="5"/>
        <v>41020.084499999997</v>
      </c>
    </row>
    <row r="36" spans="1:21" x14ac:dyDescent="0.2">
      <c r="A36" s="35" t="s">
        <v>47</v>
      </c>
      <c r="B36" s="34" t="s">
        <v>41</v>
      </c>
      <c r="C36" s="36">
        <v>56051.433380000002</v>
      </c>
      <c r="D36" s="36">
        <v>8.9999999999999998E-4</v>
      </c>
      <c r="E36">
        <f t="shared" si="0"/>
        <v>6696.5027531807818</v>
      </c>
      <c r="F36">
        <f t="shared" si="1"/>
        <v>6696.5</v>
      </c>
      <c r="G36">
        <f t="shared" si="2"/>
        <v>8.8431767653673887E-4</v>
      </c>
      <c r="J36">
        <f>+G36</f>
        <v>8.8431767653673887E-4</v>
      </c>
      <c r="O36">
        <f t="shared" ca="1" si="4"/>
        <v>3.9979868554019605E-3</v>
      </c>
      <c r="Q36" s="2">
        <f t="shared" si="5"/>
        <v>41032.933380000002</v>
      </c>
    </row>
    <row r="37" spans="1:21" x14ac:dyDescent="0.2">
      <c r="A37" s="39" t="s">
        <v>45</v>
      </c>
      <c r="B37" s="40" t="s">
        <v>41</v>
      </c>
      <c r="C37" s="41">
        <v>56051.433400000002</v>
      </c>
      <c r="D37" s="41">
        <v>1.2999999999999999E-3</v>
      </c>
      <c r="E37">
        <f t="shared" si="0"/>
        <v>6696.5028154475622</v>
      </c>
      <c r="F37">
        <f t="shared" si="1"/>
        <v>6696.5</v>
      </c>
      <c r="G37">
        <f t="shared" si="2"/>
        <v>9.0431767603149638E-4</v>
      </c>
      <c r="H37">
        <f>+G37</f>
        <v>9.0431767603149638E-4</v>
      </c>
      <c r="O37">
        <f t="shared" ca="1" si="4"/>
        <v>3.9979868554019605E-3</v>
      </c>
      <c r="Q37" s="2">
        <f t="shared" si="5"/>
        <v>41032.933400000002</v>
      </c>
    </row>
    <row r="38" spans="1:21" x14ac:dyDescent="0.2">
      <c r="A38" s="35" t="s">
        <v>47</v>
      </c>
      <c r="B38" s="34" t="s">
        <v>40</v>
      </c>
      <c r="C38" s="36">
        <v>56135.427459999999</v>
      </c>
      <c r="D38" s="36">
        <v>2.0000000000000001E-4</v>
      </c>
      <c r="E38">
        <f t="shared" si="0"/>
        <v>6958.0048047343389</v>
      </c>
      <c r="F38">
        <f t="shared" si="1"/>
        <v>6958</v>
      </c>
      <c r="G38">
        <f t="shared" si="2"/>
        <v>1.5432737054652534E-3</v>
      </c>
      <c r="J38">
        <f>+G38</f>
        <v>1.5432737054652534E-3</v>
      </c>
      <c r="O38">
        <f t="shared" ca="1" si="4"/>
        <v>4.1588839781683765E-3</v>
      </c>
      <c r="Q38" s="2">
        <f t="shared" si="5"/>
        <v>41116.927459999999</v>
      </c>
    </row>
    <row r="39" spans="1:21" x14ac:dyDescent="0.2">
      <c r="A39" s="42" t="s">
        <v>51</v>
      </c>
      <c r="B39" s="43" t="s">
        <v>40</v>
      </c>
      <c r="C39" s="44">
        <v>56135.427499999998</v>
      </c>
      <c r="D39" s="44">
        <v>8.9999999999999998E-4</v>
      </c>
      <c r="E39">
        <f t="shared" si="0"/>
        <v>6958.0049292678987</v>
      </c>
      <c r="F39">
        <f t="shared" si="1"/>
        <v>6958</v>
      </c>
      <c r="G39">
        <f t="shared" si="2"/>
        <v>1.5832737044547684E-3</v>
      </c>
      <c r="H39">
        <f>+G39</f>
        <v>1.5832737044547684E-3</v>
      </c>
      <c r="O39">
        <f t="shared" ca="1" si="4"/>
        <v>4.1588839781683765E-3</v>
      </c>
      <c r="Q39" s="2">
        <f t="shared" si="5"/>
        <v>41116.927499999998</v>
      </c>
    </row>
    <row r="40" spans="1:21" x14ac:dyDescent="0.2">
      <c r="A40" s="42" t="s">
        <v>51</v>
      </c>
      <c r="B40" s="43" t="s">
        <v>41</v>
      </c>
      <c r="C40" s="44">
        <v>56158.392899999999</v>
      </c>
      <c r="D40" s="44">
        <v>5.9999999999999995E-4</v>
      </c>
      <c r="E40">
        <f t="shared" si="0"/>
        <v>7029.5040065213016</v>
      </c>
      <c r="F40">
        <f t="shared" si="1"/>
        <v>7029.5</v>
      </c>
      <c r="G40">
        <f t="shared" si="2"/>
        <v>1.2868888370576315E-3</v>
      </c>
      <c r="H40">
        <f>+G40</f>
        <v>1.2868888370576315E-3</v>
      </c>
      <c r="O40">
        <f t="shared" ca="1" si="4"/>
        <v>4.2028768817163635E-3</v>
      </c>
      <c r="Q40" s="2">
        <f t="shared" si="5"/>
        <v>41139.892899999999</v>
      </c>
    </row>
    <row r="41" spans="1:21" x14ac:dyDescent="0.2">
      <c r="A41" s="5" t="s">
        <v>52</v>
      </c>
      <c r="C41" s="8">
        <v>57120.884400000003</v>
      </c>
      <c r="D41" s="8">
        <v>4.0000000000000002E-4</v>
      </c>
      <c r="E41">
        <f>+(C41-C$7)/C$8</f>
        <v>10026.066405357873</v>
      </c>
      <c r="F41">
        <f t="shared" si="1"/>
        <v>10026</v>
      </c>
      <c r="G41">
        <f>+C41-(C$7+F41*C$8)</f>
        <v>2.1329304719984066E-2</v>
      </c>
      <c r="I41">
        <f>+G41</f>
        <v>2.1329304719984066E-2</v>
      </c>
      <c r="O41">
        <f ca="1">+C$11+C$12*$F41</f>
        <v>6.046579475863843E-3</v>
      </c>
      <c r="Q41" s="2">
        <f>+C41-15018.5</f>
        <v>42102.384400000003</v>
      </c>
      <c r="U41" s="45" t="s">
        <v>54</v>
      </c>
    </row>
    <row r="42" spans="1:21" x14ac:dyDescent="0.2">
      <c r="C42" s="8"/>
      <c r="D42" s="8"/>
    </row>
    <row r="43" spans="1:21" x14ac:dyDescent="0.2">
      <c r="C43" s="8"/>
      <c r="D43" s="8"/>
    </row>
    <row r="44" spans="1:21" x14ac:dyDescent="0.2">
      <c r="C44" s="8"/>
      <c r="D44" s="8"/>
    </row>
    <row r="45" spans="1:21" x14ac:dyDescent="0.2">
      <c r="C45" s="8"/>
      <c r="D45" s="8"/>
    </row>
    <row r="46" spans="1:21" x14ac:dyDescent="0.2">
      <c r="C46" s="8"/>
      <c r="D46" s="8"/>
    </row>
    <row r="47" spans="1:21" x14ac:dyDescent="0.2">
      <c r="C47" s="8"/>
      <c r="D47" s="8"/>
    </row>
    <row r="48" spans="1:21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 1</vt:lpstr>
      <vt:lpstr>Active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2024-02-14T05:59:30Z</dcterms:modified>
</cp:coreProperties>
</file>