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4B6ED89-FF5F-4664-BB18-9ECEBFBB403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C9" i="1"/>
  <c r="D9" i="1"/>
  <c r="D8" i="1"/>
  <c r="F16" i="1"/>
  <c r="C17" i="1"/>
  <c r="Q21" i="1"/>
  <c r="E22" i="1"/>
  <c r="F22" i="1"/>
  <c r="G22" i="1"/>
  <c r="K22" i="1"/>
  <c r="E21" i="1"/>
  <c r="F21" i="1"/>
  <c r="G21" i="1"/>
  <c r="I21" i="1"/>
  <c r="C12" i="1"/>
  <c r="C11" i="1"/>
  <c r="C15" i="1" l="1"/>
  <c r="F18" i="1" s="1"/>
  <c r="O22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<sst xmlns="http://schemas.openxmlformats.org/spreadsheetml/2006/main" count="55" uniqueCount="51">
  <si>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</si>
  <si>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</si>
  <si>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</si>
  <si>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</si>
  <si>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</si>
  <si>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</si>
  <si>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</si>
  <si>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</si>
  <si>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</si>
  <si>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</si>
  <si>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</si>
  <si>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</si>
  <si>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</si>
  <si>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</si>
  <si>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</si>
  <si>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</si>
  <si>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</si>
  <si>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</si>
  <si>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</si>
  <si>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</si>
  <si>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</si>
  <si>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</si>
  <si>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</si>
  <si>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</si>
  <si>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</si>
  <si>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</si>
  <si>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</si>
  <si>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</si>
  <si>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</si>
  <si>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</si>
  <si>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</si>
  <si>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</si>
  <si>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</si>
  <si>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</si>
  <si>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</si>
  <si>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</si>
  <si>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</si>
  <si>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</si>
  <si>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</si>
  <si>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</si>
  <si>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</si>
  <si>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V1192 Her  </t>
  </si>
  <si>
    <t>2017K</t>
  </si>
  <si>
    <t>G3502-0138</t>
  </si>
  <si>
    <t xml:space="preserve">EW        </t>
  </si>
  <si>
    <t>pr_6</t>
  </si>
  <si>
    <t xml:space="preserve">       </t>
  </si>
  <si>
    <t>V1192 Her   / GSC 3502-0138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</si>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</sst>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3F-42E9-9450-E35C0418FB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3F-42E9-9450-E35C0418FB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3F-42E9-9450-E35C0418FB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-4.2009999997389968E-2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3F-42E9-9450-E35C0418FB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3F-42E9-9450-E35C0418FB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3F-42E9-9450-E35C0418FB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3F-42E9-9450-E35C0418FB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-4.2009999997389968E-2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3F-42E9-9450-E35C0418FB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3F-42E9-9450-E35C0418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088352"/>
        <c:axId val="1"/>
      </c:scatterChart>
      <c:valAx>
        <c:axId val="720088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088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0321A8-2FA6-9167-3DE6-B77B2BC54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16.3019</v>
      </c>
      <c r="L1" s="32">
        <v>48.134360000000001</v>
      </c>
      <c r="M1" s="33">
        <v>51391.578999999998</v>
      </c>
      <c r="N1" s="33">
        <v>0.31008000000000002</v>
      </c>
      <c r="O1" s="31" t="s">
        <v>44</v>
      </c>
      <c r="P1" s="42">
        <v>13</v>
      </c>
      <c r="Q1" s="42">
        <v>13.3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51391.578999999998</v>
      </c>
      <c r="D4" s="27">
        <v>0.31008000000000002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51391.578999999998</v>
      </c>
      <c r="D7" s="28" t="s">
        <v>48</v>
      </c>
    </row>
    <row r="8" spans="1:19" x14ac:dyDescent="0.2">
      <c r="A8" t="s">
        <v>3</v>
      </c>
      <c r="C8" s="8">
        <f>N1</f>
        <v>0.31008000000000002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-2.2746223399962082E-6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57118.40451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0.31007772537766004</v>
      </c>
      <c r="E16" s="14" t="s">
        <v>30</v>
      </c>
      <c r="F16" s="35">
        <f ca="1">NOW()+15018.5+$C$5/24</f>
        <v>60354.795297337958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28907</v>
      </c>
    </row>
    <row r="18" spans="1:21" ht="14.25" thickTop="1" thickBot="1" x14ac:dyDescent="0.25">
      <c r="A18" s="16" t="s">
        <v>5</v>
      </c>
      <c r="B18" s="10"/>
      <c r="C18" s="19">
        <f ca="1">+C15</f>
        <v>57118.40451</v>
      </c>
      <c r="D18" s="20">
        <f ca="1">+C16</f>
        <v>0.31007772537766004</v>
      </c>
      <c r="E18" s="14" t="s">
        <v>36</v>
      </c>
      <c r="F18" s="23">
        <f ca="1">ROUND(2*(F16-$C$15)/$C$16,0)/2+F15</f>
        <v>10438.5</v>
      </c>
    </row>
    <row r="19" spans="1:21" ht="13.5" thickTop="1" x14ac:dyDescent="0.2">
      <c r="E19" s="14" t="s">
        <v>31</v>
      </c>
      <c r="F19" s="18">
        <f ca="1">+$C$15+$C$16*F18-15018.5-$C$5/24</f>
        <v>45337.046679688043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51391.578999999998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36373.078999999998</v>
      </c>
    </row>
    <row r="22" spans="1:21" x14ac:dyDescent="0.2">
      <c r="A22" s="44" t="s">
        <v>50</v>
      </c>
      <c r="B22" s="45" t="s">
        <v>49</v>
      </c>
      <c r="C22" s="46">
        <v>57118.40451</v>
      </c>
      <c r="D22" s="46">
        <v>2.9999999999999997E-4</v>
      </c>
      <c r="E22">
        <f>+(C22-C$7)/C$8</f>
        <v>18468.864518833856</v>
      </c>
      <c r="F22">
        <f>ROUND(2*E22,0)/2</f>
        <v>18469</v>
      </c>
      <c r="G22">
        <f>+C22-(C$7+F22*C$8)</f>
        <v>-4.2009999997389968E-2</v>
      </c>
      <c r="K22">
        <f>+G22</f>
        <v>-4.2009999997389968E-2</v>
      </c>
      <c r="O22">
        <f ca="1">+C$11+C$12*$F22</f>
        <v>-4.2009999997389968E-2</v>
      </c>
      <c r="Q22" s="2">
        <f>+C22-15018.5</f>
        <v>42099.90451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2024-02-14T06:05:13Z</dcterms:modified>
</cp:coreProperties>
</file>