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2633F10-B690-459E-B282-5C066B55B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0" i="1" l="1"/>
  <c r="F50" i="1"/>
  <c r="G50" i="1" s="1"/>
  <c r="K50" i="1" s="1"/>
  <c r="Q50" i="1"/>
  <c r="E51" i="1"/>
  <c r="F51" i="1"/>
  <c r="G51" i="1" s="1"/>
  <c r="K51" i="1" s="1"/>
  <c r="Q51" i="1"/>
  <c r="E52" i="1"/>
  <c r="F52" i="1"/>
  <c r="G52" i="1" s="1"/>
  <c r="K52" i="1" s="1"/>
  <c r="Q52" i="1"/>
  <c r="E53" i="1"/>
  <c r="F53" i="1"/>
  <c r="G53" i="1" s="1"/>
  <c r="K53" i="1" s="1"/>
  <c r="Q53" i="1"/>
  <c r="F14" i="1"/>
  <c r="Q49" i="1"/>
  <c r="E49" i="1"/>
  <c r="F49" i="1" s="1"/>
  <c r="G49" i="1" s="1"/>
  <c r="K49" i="1" s="1"/>
  <c r="Q48" i="1"/>
  <c r="E48" i="1"/>
  <c r="F48" i="1" s="1"/>
  <c r="G48" i="1" s="1"/>
  <c r="J48" i="1" s="1"/>
  <c r="E9" i="1"/>
  <c r="D9" i="1"/>
  <c r="Q44" i="1"/>
  <c r="E36" i="1"/>
  <c r="F36" i="1" s="1"/>
  <c r="G36" i="1" s="1"/>
  <c r="J36" i="1" s="1"/>
  <c r="E37" i="1"/>
  <c r="F37" i="1" s="1"/>
  <c r="G37" i="1" s="1"/>
  <c r="J37" i="1" s="1"/>
  <c r="E38" i="1"/>
  <c r="F38" i="1"/>
  <c r="G38" i="1" s="1"/>
  <c r="J38" i="1" s="1"/>
  <c r="E39" i="1"/>
  <c r="F39" i="1" s="1"/>
  <c r="G39" i="1" s="1"/>
  <c r="J39" i="1" s="1"/>
  <c r="E40" i="1"/>
  <c r="F40" i="1"/>
  <c r="G40" i="1" s="1"/>
  <c r="J40" i="1" s="1"/>
  <c r="E41" i="1"/>
  <c r="F41" i="1" s="1"/>
  <c r="G41" i="1" s="1"/>
  <c r="J41" i="1" s="1"/>
  <c r="E42" i="1"/>
  <c r="F42" i="1"/>
  <c r="G42" i="1" s="1"/>
  <c r="J42" i="1" s="1"/>
  <c r="E43" i="1"/>
  <c r="F43" i="1" s="1"/>
  <c r="G43" i="1" s="1"/>
  <c r="J43" i="1" s="1"/>
  <c r="E44" i="1"/>
  <c r="F44" i="1" s="1"/>
  <c r="G44" i="1" s="1"/>
  <c r="J44" i="1" s="1"/>
  <c r="E21" i="1"/>
  <c r="F21" i="1" s="1"/>
  <c r="G21" i="1" s="1"/>
  <c r="H21" i="1" s="1"/>
  <c r="E22" i="1"/>
  <c r="F22" i="1" s="1"/>
  <c r="G22" i="1" s="1"/>
  <c r="J22" i="1" s="1"/>
  <c r="E23" i="1"/>
  <c r="F23" i="1" s="1"/>
  <c r="G23" i="1" s="1"/>
  <c r="J23" i="1" s="1"/>
  <c r="E24" i="1"/>
  <c r="F24" i="1" s="1"/>
  <c r="G24" i="1" s="1"/>
  <c r="J24" i="1" s="1"/>
  <c r="E25" i="1"/>
  <c r="F25" i="1" s="1"/>
  <c r="G25" i="1" s="1"/>
  <c r="J25" i="1" s="1"/>
  <c r="E26" i="1"/>
  <c r="F26" i="1" s="1"/>
  <c r="G26" i="1" s="1"/>
  <c r="J26" i="1" s="1"/>
  <c r="E27" i="1"/>
  <c r="F27" i="1" s="1"/>
  <c r="G27" i="1" s="1"/>
  <c r="J27" i="1" s="1"/>
  <c r="E28" i="1"/>
  <c r="F28" i="1" s="1"/>
  <c r="G28" i="1" s="1"/>
  <c r="J28" i="1" s="1"/>
  <c r="E29" i="1"/>
  <c r="F29" i="1" s="1"/>
  <c r="G29" i="1" s="1"/>
  <c r="J29" i="1" s="1"/>
  <c r="E30" i="1"/>
  <c r="F30" i="1"/>
  <c r="G30" i="1" s="1"/>
  <c r="J30" i="1" s="1"/>
  <c r="E31" i="1"/>
  <c r="F31" i="1" s="1"/>
  <c r="G31" i="1" s="1"/>
  <c r="J31" i="1" s="1"/>
  <c r="E32" i="1"/>
  <c r="F32" i="1" s="1"/>
  <c r="G32" i="1" s="1"/>
  <c r="J32" i="1" s="1"/>
  <c r="E33" i="1"/>
  <c r="F33" i="1" s="1"/>
  <c r="G33" i="1" s="1"/>
  <c r="J33" i="1" s="1"/>
  <c r="E34" i="1"/>
  <c r="F34" i="1" s="1"/>
  <c r="G34" i="1" s="1"/>
  <c r="J34" i="1" s="1"/>
  <c r="E35" i="1"/>
  <c r="F35" i="1" s="1"/>
  <c r="G35" i="1" s="1"/>
  <c r="J35" i="1" s="1"/>
  <c r="E45" i="1"/>
  <c r="F45" i="1" s="1"/>
  <c r="G45" i="1" s="1"/>
  <c r="J45" i="1" s="1"/>
  <c r="E46" i="1"/>
  <c r="F46" i="1" s="1"/>
  <c r="G46" i="1" s="1"/>
  <c r="J46" i="1" s="1"/>
  <c r="E47" i="1"/>
  <c r="F47" i="1" s="1"/>
  <c r="G47" i="1" s="1"/>
  <c r="I47" i="1" s="1"/>
  <c r="Q43" i="1"/>
  <c r="Q42" i="1"/>
  <c r="Q41" i="1"/>
  <c r="Q40" i="1"/>
  <c r="Q39" i="1"/>
  <c r="Q38" i="1"/>
  <c r="Q37" i="1"/>
  <c r="Q36" i="1"/>
  <c r="Q4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45" i="1"/>
  <c r="Q46" i="1"/>
  <c r="C17" i="1"/>
  <c r="Q21" i="1"/>
  <c r="C11" i="1"/>
  <c r="C12" i="1"/>
  <c r="O52" i="1" l="1"/>
  <c r="O51" i="1"/>
  <c r="O50" i="1"/>
  <c r="O53" i="1"/>
  <c r="F15" i="1"/>
  <c r="C16" i="1"/>
  <c r="D18" i="1" s="1"/>
  <c r="C15" i="1"/>
  <c r="O43" i="1"/>
  <c r="O38" i="1"/>
  <c r="O49" i="1"/>
  <c r="O41" i="1"/>
  <c r="O35" i="1"/>
  <c r="O40" i="1"/>
  <c r="O28" i="1"/>
  <c r="O39" i="1"/>
  <c r="O26" i="1"/>
  <c r="O25" i="1"/>
  <c r="O44" i="1"/>
  <c r="O22" i="1"/>
  <c r="O27" i="1"/>
  <c r="O34" i="1"/>
  <c r="O23" i="1"/>
  <c r="O36" i="1"/>
  <c r="O29" i="1"/>
  <c r="O32" i="1"/>
  <c r="O47" i="1"/>
  <c r="O31" i="1"/>
  <c r="O45" i="1"/>
  <c r="O33" i="1"/>
  <c r="O37" i="1"/>
  <c r="O48" i="1"/>
  <c r="O46" i="1"/>
  <c r="O30" i="1"/>
  <c r="O21" i="1"/>
  <c r="O42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<sst xmlns="http://schemas.openxmlformats.org/spreadsheetml/2006/main" count="114" uniqueCount="56">
  <si>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</si>
  <si>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</si>
  <si>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</si>
  <si>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</si>
  <si>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</si>
  <si>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</si>
  <si>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</si>
  <si>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</si>
  <si>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</si>
  <si>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</si>
  <si>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</si>
  <si>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</si>
  <si>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</si>
  <si>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</si>
  <si>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</si>
  <si>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</si>
  <si>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</si>
  <si>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</si>
  <si>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</si>
  <si>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</si>
  <si>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</si>
  <si>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</si>
  <si>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</si>
  <si>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</si>
  <si>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</si>
  <si>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</si>
  <si>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</si>
  <si>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</si>
  <si>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not avail.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</si>
  <si>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</si>
  <si>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</si>
  <si>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</si>
  <si>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</si>
  <si>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</si>
  <si>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</si>
  <si>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5438</t>
  </si>
  <si>
    <t>I</t>
  </si>
  <si>
    <t>II</t>
  </si>
  <si>
    <t>IBVS 5713</t>
  </si>
  <si>
    <t>IBVS 5543</t>
  </si>
  <si>
    <t>EW</t>
  </si>
  <si>
    <t>OEJV 0003</t>
  </si>
  <si>
    <t>IBVS 6018</t>
  </si>
  <si>
    <t xml:space="preserve">V1197 Her / GSC 2056-0117 </t>
  </si>
  <si>
    <t>Add cycle</t>
  </si>
  <si>
    <t>Old Cycle</t>
  </si>
  <si>
    <t>RHN 2015</t>
  </si>
  <si>
    <t>CCD</t>
  </si>
  <si>
    <t>Nelson pers com</t>
  </si>
  <si>
    <t>BAV 91 Feb 2024</t>
  </si>
  <si>
    <t>Next ToM-P</t>
  </si>
  <si>
    <t>Next ToM-S</t>
  </si>
  <si>
    <t xml:space="preserve">12.78 (0.56) </t>
  </si>
  <si>
    <t xml:space="preserve">Mag CV  </t>
  </si>
  <si>
    <t>VSX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</si>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</sst>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14" fontId="5" fillId="0" borderId="0" xfId="0" applyNumberFormat="1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4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V1197 Her 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5.1026000073761679E-3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22-4D20-A424-D198C5CC8B4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22-4D20-A424-D198C5CC8B4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4.7711000006529503E-3</c:v>
                </c:pt>
                <c:pt idx="2">
                  <c:v>6.3290000252891332E-4</c:v>
                </c:pt>
                <c:pt idx="3">
                  <c:v>5.5224000025191344E-3</c:v>
                </c:pt>
                <c:pt idx="4">
                  <c:v>7.5518000085139647E-3</c:v>
                </c:pt>
                <c:pt idx="5">
                  <c:v>1.4815100003033876E-2</c:v>
                </c:pt>
                <c:pt idx="6">
                  <c:v>5.8648000049288385E-3</c:v>
                </c:pt>
                <c:pt idx="7">
                  <c:v>-7.9125999982352369E-3</c:v>
                </c:pt>
                <c:pt idx="8">
                  <c:v>3.2935999988694675E-3</c:v>
                </c:pt>
                <c:pt idx="9">
                  <c:v>8.4575000000768341E-3</c:v>
                </c:pt>
                <c:pt idx="10">
                  <c:v>4.7282000014092773E-3</c:v>
                </c:pt>
                <c:pt idx="11">
                  <c:v>1.7779000045266002E-3</c:v>
                </c:pt>
                <c:pt idx="12">
                  <c:v>-4.1686999975354411E-3</c:v>
                </c:pt>
                <c:pt idx="13">
                  <c:v>2.0449000003281981E-3</c:v>
                </c:pt>
                <c:pt idx="14">
                  <c:v>7.3155999998562038E-3</c:v>
                </c:pt>
                <c:pt idx="15">
                  <c:v>6.3339000043924898E-3</c:v>
                </c:pt>
                <c:pt idx="16">
                  <c:v>3.9505999957327731E-3</c:v>
                </c:pt>
                <c:pt idx="17">
                  <c:v>6.0040000025765039E-3</c:v>
                </c:pt>
                <c:pt idx="18">
                  <c:v>1.9050000002607703E-2</c:v>
                </c:pt>
                <c:pt idx="19">
                  <c:v>1.4103400004387368E-2</c:v>
                </c:pt>
                <c:pt idx="20">
                  <c:v>5.6522000013501383E-3</c:v>
                </c:pt>
                <c:pt idx="21">
                  <c:v>6.5802999961306341E-3</c:v>
                </c:pt>
                <c:pt idx="22">
                  <c:v>1.3827000002493151E-2</c:v>
                </c:pt>
                <c:pt idx="23">
                  <c:v>6.7993000047863461E-3</c:v>
                </c:pt>
                <c:pt idx="24">
                  <c:v>7.463000001735054E-4</c:v>
                </c:pt>
                <c:pt idx="25">
                  <c:v>7.463000001735054E-4</c:v>
                </c:pt>
                <c:pt idx="27">
                  <c:v>-9.8331999979563989E-3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22-4D20-A424-D198C5CC8B4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28">
                  <c:v>-2.3356500001682434E-2</c:v>
                </c:pt>
                <c:pt idx="29">
                  <c:v>-6.0613699999521486E-2</c:v>
                </c:pt>
                <c:pt idx="30">
                  <c:v>-5.8406899996043649E-2</c:v>
                </c:pt>
                <c:pt idx="31">
                  <c:v>-5.8191799995256588E-2</c:v>
                </c:pt>
                <c:pt idx="32">
                  <c:v>-5.7532499995431863E-2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22-4D20-A424-D198C5CC8B4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22-4D20-A424-D198C5CC8B4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22-4D20-A424-D198C5CC8B4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7.0000000000000001E-3</c:v>
                  </c:pt>
                  <c:pt idx="1">
                    <c:v>4.0000000000000001E-3</c:v>
                  </c:pt>
                  <c:pt idx="2">
                    <c:v>6.0000000000000001E-3</c:v>
                  </c:pt>
                  <c:pt idx="3">
                    <c:v>4.0000000000000001E-3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6.0000000000000001E-3</c:v>
                  </c:pt>
                  <c:pt idx="7">
                    <c:v>5.0000000000000001E-3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2E-3</c:v>
                  </c:pt>
                  <c:pt idx="11">
                    <c:v>3.0000000000000001E-3</c:v>
                  </c:pt>
                  <c:pt idx="12">
                    <c:v>4.0000000000000001E-3</c:v>
                  </c:pt>
                  <c:pt idx="13">
                    <c:v>2E-3</c:v>
                  </c:pt>
                  <c:pt idx="14">
                    <c:v>2E-3</c:v>
                  </c:pt>
                  <c:pt idx="15">
                    <c:v>3.0000000000000001E-3</c:v>
                  </c:pt>
                  <c:pt idx="16">
                    <c:v>2E-3</c:v>
                  </c:pt>
                  <c:pt idx="17">
                    <c:v>2E-3</c:v>
                  </c:pt>
                  <c:pt idx="18">
                    <c:v>4.0000000000000001E-3</c:v>
                  </c:pt>
                  <c:pt idx="19">
                    <c:v>3.0000000000000001E-3</c:v>
                  </c:pt>
                  <c:pt idx="20">
                    <c:v>2E-3</c:v>
                  </c:pt>
                  <c:pt idx="21">
                    <c:v>2E-3</c:v>
                  </c:pt>
                  <c:pt idx="22">
                    <c:v>4.0000000000000001E-3</c:v>
                  </c:pt>
                  <c:pt idx="23">
                    <c:v>2E-3</c:v>
                  </c:pt>
                  <c:pt idx="24">
                    <c:v>4.0000000000000002E-4</c:v>
                  </c:pt>
                  <c:pt idx="25">
                    <c:v>4.0000000000000002E-4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6.8999999999999999E-3</c:v>
                  </c:pt>
                  <c:pt idx="30">
                    <c:v>5.5999999999999999E-3</c:v>
                  </c:pt>
                  <c:pt idx="31">
                    <c:v>4.1999999999999997E-3</c:v>
                  </c:pt>
                  <c:pt idx="3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22-4D20-A424-D198C5CC8B4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-7059</c:v>
                </c:pt>
                <c:pt idx="1">
                  <c:v>-7036.5</c:v>
                </c:pt>
                <c:pt idx="2">
                  <c:v>-6823.5</c:v>
                </c:pt>
                <c:pt idx="3">
                  <c:v>-6816</c:v>
                </c:pt>
                <c:pt idx="4">
                  <c:v>-6637</c:v>
                </c:pt>
                <c:pt idx="5">
                  <c:v>-6496.5</c:v>
                </c:pt>
                <c:pt idx="6">
                  <c:v>-6432</c:v>
                </c:pt>
                <c:pt idx="7">
                  <c:v>-5791</c:v>
                </c:pt>
                <c:pt idx="8">
                  <c:v>-5624</c:v>
                </c:pt>
                <c:pt idx="9">
                  <c:v>-5612.5</c:v>
                </c:pt>
                <c:pt idx="10">
                  <c:v>-5563</c:v>
                </c:pt>
                <c:pt idx="11">
                  <c:v>-5498.5</c:v>
                </c:pt>
                <c:pt idx="12">
                  <c:v>-5479.5</c:v>
                </c:pt>
                <c:pt idx="13">
                  <c:v>-5403.5</c:v>
                </c:pt>
                <c:pt idx="14">
                  <c:v>-5354</c:v>
                </c:pt>
                <c:pt idx="15">
                  <c:v>-5038.5</c:v>
                </c:pt>
                <c:pt idx="16">
                  <c:v>-4379</c:v>
                </c:pt>
                <c:pt idx="17">
                  <c:v>-4360</c:v>
                </c:pt>
                <c:pt idx="18">
                  <c:v>-4250</c:v>
                </c:pt>
                <c:pt idx="19">
                  <c:v>-4231</c:v>
                </c:pt>
                <c:pt idx="20">
                  <c:v>-4223</c:v>
                </c:pt>
                <c:pt idx="21">
                  <c:v>-4014.5</c:v>
                </c:pt>
                <c:pt idx="22">
                  <c:v>-3805</c:v>
                </c:pt>
                <c:pt idx="23">
                  <c:v>-3599.5</c:v>
                </c:pt>
                <c:pt idx="24">
                  <c:v>-2704.5</c:v>
                </c:pt>
                <c:pt idx="25">
                  <c:v>-2704.5</c:v>
                </c:pt>
                <c:pt idx="26">
                  <c:v>0</c:v>
                </c:pt>
                <c:pt idx="27">
                  <c:v>4138</c:v>
                </c:pt>
                <c:pt idx="28">
                  <c:v>9897.5</c:v>
                </c:pt>
                <c:pt idx="29">
                  <c:v>21195.5</c:v>
                </c:pt>
                <c:pt idx="30">
                  <c:v>21233.5</c:v>
                </c:pt>
                <c:pt idx="31">
                  <c:v>21237</c:v>
                </c:pt>
                <c:pt idx="32">
                  <c:v>21237.5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1.6881827792498395E-2</c:v>
                </c:pt>
                <c:pt idx="1">
                  <c:v>1.6822366447008661E-2</c:v>
                </c:pt>
                <c:pt idx="2">
                  <c:v>1.6259465709705836E-2</c:v>
                </c:pt>
                <c:pt idx="3">
                  <c:v>1.6239645261209256E-2</c:v>
                </c:pt>
                <c:pt idx="4">
                  <c:v>1.5766597223757589E-2</c:v>
                </c:pt>
                <c:pt idx="5">
                  <c:v>1.5395294155255021E-2</c:v>
                </c:pt>
                <c:pt idx="6">
                  <c:v>1.5224838298184447E-2</c:v>
                </c:pt>
                <c:pt idx="7">
                  <c:v>1.3530850633343557E-2</c:v>
                </c:pt>
                <c:pt idx="8">
                  <c:v>1.3089515313486413E-2</c:v>
                </c:pt>
                <c:pt idx="9">
                  <c:v>1.3059123959124994E-2</c:v>
                </c:pt>
                <c:pt idx="10">
                  <c:v>1.2928308999047577E-2</c:v>
                </c:pt>
                <c:pt idx="11">
                  <c:v>1.2757853141977003E-2</c:v>
                </c:pt>
                <c:pt idx="12">
                  <c:v>1.2707641339119004E-2</c:v>
                </c:pt>
                <c:pt idx="13">
                  <c:v>1.250679412768701E-2</c:v>
                </c:pt>
                <c:pt idx="14">
                  <c:v>1.2375979167609593E-2</c:v>
                </c:pt>
                <c:pt idx="15">
                  <c:v>1.1542198967520199E-2</c:v>
                </c:pt>
                <c:pt idx="16">
                  <c:v>9.7993208630544146E-3</c:v>
                </c:pt>
                <c:pt idx="17">
                  <c:v>9.7491090601964162E-3</c:v>
                </c:pt>
                <c:pt idx="18">
                  <c:v>9.4584091489132681E-3</c:v>
                </c:pt>
                <c:pt idx="19">
                  <c:v>9.4081973460552696E-3</c:v>
                </c:pt>
                <c:pt idx="20">
                  <c:v>9.3870555343255856E-3</c:v>
                </c:pt>
                <c:pt idx="21">
                  <c:v>8.8360470661207093E-3</c:v>
                </c:pt>
                <c:pt idx="22">
                  <c:v>8.2823958714496222E-3</c:v>
                </c:pt>
                <c:pt idx="23">
                  <c:v>7.7393155826433763E-3</c:v>
                </c:pt>
                <c:pt idx="24">
                  <c:v>5.3740753953850327E-3</c:v>
                </c:pt>
                <c:pt idx="25">
                  <c:v>5.3740753953850327E-3</c:v>
                </c:pt>
                <c:pt idx="26">
                  <c:v>-1.7731783324811019E-3</c:v>
                </c:pt>
                <c:pt idx="27">
                  <c:v>-1.2708780449659902E-2</c:v>
                </c:pt>
                <c:pt idx="28">
                  <c:v>-2.7929563531798932E-2</c:v>
                </c:pt>
                <c:pt idx="29">
                  <c:v>-5.7787087147044489E-2</c:v>
                </c:pt>
                <c:pt idx="30">
                  <c:v>-5.7887510752760482E-2</c:v>
                </c:pt>
                <c:pt idx="31">
                  <c:v>-5.7896760295392216E-2</c:v>
                </c:pt>
                <c:pt idx="32">
                  <c:v>-5.7898081658625325E-2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22-4D20-A424-D198C5CC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296792"/>
        <c:axId val="1"/>
      </c:scatterChart>
      <c:valAx>
        <c:axId val="70329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296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97937099967764"/>
          <c:w val="0.664661654135338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6703AC-B5DB-CA44-ADF2-55BE3A83D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35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12.14062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43</v>
      </c>
    </row>
    <row r="2" spans="1:6" ht="12.95" customHeight="1" x14ac:dyDescent="0.2">
      <c r="A2" t="s">
        <v>23</v>
      </c>
      <c r="B2" t="s">
        <v>40</v>
      </c>
      <c r="C2" s="2"/>
      <c r="D2" s="2"/>
    </row>
    <row r="3" spans="1:6" ht="12.95" customHeight="1" thickBot="1" x14ac:dyDescent="0.25"/>
    <row r="4" spans="1:6" ht="12.95" customHeight="1" thickTop="1" thickBot="1" x14ac:dyDescent="0.25">
      <c r="A4" s="4" t="s">
        <v>0</v>
      </c>
      <c r="C4" s="7" t="s">
        <v>28</v>
      </c>
      <c r="D4" s="8" t="s">
        <v>28</v>
      </c>
    </row>
    <row r="5" spans="1:6" ht="12.95" customHeight="1" thickTop="1" x14ac:dyDescent="0.2">
      <c r="A5" s="10" t="s">
        <v>30</v>
      </c>
      <c r="B5" s="11"/>
      <c r="C5" s="12">
        <v>-9.5</v>
      </c>
      <c r="D5" s="11" t="s">
        <v>31</v>
      </c>
    </row>
    <row r="6" spans="1:6" ht="12.95" customHeight="1" x14ac:dyDescent="0.2">
      <c r="A6" s="4" t="s">
        <v>1</v>
      </c>
    </row>
    <row r="7" spans="1:6" ht="12.95" customHeight="1" x14ac:dyDescent="0.2">
      <c r="A7" t="s">
        <v>2</v>
      </c>
      <c r="C7" s="37">
        <v>54556.920899999997</v>
      </c>
      <c r="D7" s="39" t="s">
        <v>54</v>
      </c>
    </row>
    <row r="8" spans="1:6" ht="12.95" customHeight="1" x14ac:dyDescent="0.2">
      <c r="A8" t="s">
        <v>3</v>
      </c>
      <c r="C8" s="38">
        <v>0.26268140000000001</v>
      </c>
      <c r="D8" s="50" t="s">
        <v>54</v>
      </c>
    </row>
    <row r="9" spans="1:6" ht="12.95" customHeight="1" x14ac:dyDescent="0.2">
      <c r="A9" s="24" t="s">
        <v>34</v>
      </c>
      <c r="C9" s="25">
        <v>40</v>
      </c>
      <c r="D9" s="22" t="str">
        <f>"F"&amp;C9</f>
        <v>F40</v>
      </c>
      <c r="E9" s="23" t="str">
        <f>"G"&amp;C9</f>
        <v>G40</v>
      </c>
    </row>
    <row r="10" spans="1:6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6" ht="12.95" customHeight="1" x14ac:dyDescent="0.2">
      <c r="A11" s="11" t="s">
        <v>15</v>
      </c>
      <c r="B11" s="11"/>
      <c r="C11" s="21">
        <f ca="1">INTERCEPT(INDIRECT($E$9):G990,INDIRECT($D$9):F990)</f>
        <v>-1.7731783324811019E-3</v>
      </c>
      <c r="D11" s="2"/>
      <c r="E11" s="11"/>
    </row>
    <row r="12" spans="1:6" ht="12.95" customHeight="1" x14ac:dyDescent="0.2">
      <c r="A12" s="11" t="s">
        <v>16</v>
      </c>
      <c r="B12" s="11"/>
      <c r="C12" s="21">
        <f ca="1">SLOPE(INDIRECT($E$9):G990,INDIRECT($D$9):F990)</f>
        <v>-2.64272646621044E-6</v>
      </c>
      <c r="D12" s="2"/>
      <c r="E12" s="44" t="s">
        <v>53</v>
      </c>
      <c r="F12" s="45" t="s">
        <v>52</v>
      </c>
    </row>
    <row r="13" spans="1:6" ht="12.95" customHeight="1" x14ac:dyDescent="0.2">
      <c r="A13" s="11" t="s">
        <v>18</v>
      </c>
      <c r="B13" s="11"/>
      <c r="C13" s="2" t="s">
        <v>13</v>
      </c>
      <c r="D13" s="2"/>
      <c r="E13" s="42" t="s">
        <v>44</v>
      </c>
      <c r="F13" s="46">
        <v>1</v>
      </c>
    </row>
    <row r="14" spans="1:6" ht="12.95" customHeight="1" x14ac:dyDescent="0.2">
      <c r="A14" s="11"/>
      <c r="B14" s="11"/>
      <c r="C14" s="11"/>
      <c r="D14" s="11"/>
      <c r="E14" s="42" t="s">
        <v>32</v>
      </c>
      <c r="F14" s="47">
        <f ca="1">NOW()+15018.5+$C$5/24</f>
        <v>60546.85274780092</v>
      </c>
    </row>
    <row r="15" spans="1:6" ht="12.95" customHeight="1" x14ac:dyDescent="0.2">
      <c r="A15" s="13" t="s">
        <v>17</v>
      </c>
      <c r="B15" s="11"/>
      <c r="C15" s="14">
        <f ca="1">(C7+C11)+(C8+C12)*INT(MAX(F21:F3531))</f>
        <v>60135.427895039706</v>
      </c>
      <c r="E15" s="42" t="s">
        <v>45</v>
      </c>
      <c r="F15" s="47">
        <f ca="1">ROUND(2*($F$14-$C$7)/$C$8,0)/2+$F$13</f>
        <v>22804</v>
      </c>
    </row>
    <row r="16" spans="1:6" ht="12.95" customHeight="1" x14ac:dyDescent="0.2">
      <c r="A16" s="16" t="s">
        <v>4</v>
      </c>
      <c r="B16" s="11"/>
      <c r="C16" s="17">
        <f ca="1">+C8+C12</f>
        <v>0.26267875727353379</v>
      </c>
      <c r="E16" s="42" t="s">
        <v>33</v>
      </c>
      <c r="F16" s="47">
        <f ca="1">ROUND(2*($F$14-$C$15)/$C$16,0)/2+$F$13</f>
        <v>1567.5</v>
      </c>
    </row>
    <row r="17" spans="1:17" ht="12.95" customHeight="1" thickBot="1" x14ac:dyDescent="0.25">
      <c r="A17" s="15" t="s">
        <v>29</v>
      </c>
      <c r="B17" s="11"/>
      <c r="C17" s="11">
        <f>COUNT(C21:C2189)</f>
        <v>33</v>
      </c>
      <c r="E17" s="42" t="s">
        <v>50</v>
      </c>
      <c r="F17" s="48">
        <f ca="1">+$C$15+$C$16*$F$16-15018.5-$C$5/24</f>
        <v>45529.072680399302</v>
      </c>
    </row>
    <row r="18" spans="1:17" ht="12.95" customHeight="1" thickTop="1" thickBot="1" x14ac:dyDescent="0.25">
      <c r="A18" s="16" t="s">
        <v>5</v>
      </c>
      <c r="B18" s="11"/>
      <c r="C18" s="19">
        <f ca="1">+C15</f>
        <v>60135.427895039706</v>
      </c>
      <c r="D18" s="20">
        <f ca="1">+C16</f>
        <v>0.26267875727353379</v>
      </c>
      <c r="E18" s="43" t="s">
        <v>51</v>
      </c>
      <c r="F18" s="49">
        <f ca="1">+($C$15+$C$16*$F$16)-($C$16/2)-15018.5-$C$5/24</f>
        <v>45528.941341020669</v>
      </c>
    </row>
    <row r="19" spans="1:17" ht="12.95" customHeight="1" thickTop="1" x14ac:dyDescent="0.2">
      <c r="E19" s="15"/>
      <c r="F19" s="18"/>
    </row>
    <row r="20" spans="1:17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27</v>
      </c>
      <c r="I20" s="6" t="s">
        <v>54</v>
      </c>
      <c r="J20" s="6" t="s">
        <v>55</v>
      </c>
      <c r="K20" s="6" t="s">
        <v>47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</row>
    <row r="21" spans="1:17" s="30" customFormat="1" ht="12.95" customHeight="1" x14ac:dyDescent="0.2">
      <c r="A21" s="26" t="s">
        <v>35</v>
      </c>
      <c r="B21" s="27" t="s">
        <v>36</v>
      </c>
      <c r="C21" s="26">
        <v>52702.658000000003</v>
      </c>
      <c r="D21" s="26">
        <v>7.0000000000000001E-3</v>
      </c>
      <c r="E21" s="30">
        <f>+(C21-C$7)/C$8</f>
        <v>-7058.9805749474235</v>
      </c>
      <c r="F21" s="30">
        <f>ROUND(2*E21,0)/2</f>
        <v>-7059</v>
      </c>
      <c r="G21" s="30">
        <f>+C21-(C$7+F21*C$8)</f>
        <v>5.1026000073761679E-3</v>
      </c>
      <c r="H21" s="30">
        <f>+G21</f>
        <v>5.1026000073761679E-3</v>
      </c>
      <c r="O21" s="30">
        <f ca="1">+C$11+C$12*$F21</f>
        <v>1.6881827792498395E-2</v>
      </c>
      <c r="Q21" s="31">
        <f>+C21-15018.5</f>
        <v>37684.158000000003</v>
      </c>
    </row>
    <row r="22" spans="1:17" s="30" customFormat="1" ht="12.95" customHeight="1" x14ac:dyDescent="0.2">
      <c r="A22" s="26" t="s">
        <v>35</v>
      </c>
      <c r="B22" s="27" t="s">
        <v>37</v>
      </c>
      <c r="C22" s="26">
        <v>52708.567999999999</v>
      </c>
      <c r="D22" s="26">
        <v>4.0000000000000001E-3</v>
      </c>
      <c r="E22" s="30">
        <f>+(C22-C$7)/C$8</f>
        <v>-7036.4818369324894</v>
      </c>
      <c r="F22" s="30">
        <f>ROUND(2*E22,0)/2</f>
        <v>-7036.5</v>
      </c>
      <c r="G22" s="30">
        <f>+C22-(C$7+F22*C$8)</f>
        <v>4.7711000006529503E-3</v>
      </c>
      <c r="J22" s="30">
        <f>+G22</f>
        <v>4.7711000006529503E-3</v>
      </c>
      <c r="O22" s="30">
        <f ca="1">+C$11+C$12*$F22</f>
        <v>1.6822366447008661E-2</v>
      </c>
      <c r="Q22" s="31">
        <f>+C22-15018.5</f>
        <v>37690.067999999999</v>
      </c>
    </row>
    <row r="23" spans="1:17" s="30" customFormat="1" ht="12.95" customHeight="1" x14ac:dyDescent="0.2">
      <c r="A23" s="26" t="s">
        <v>35</v>
      </c>
      <c r="B23" s="27" t="s">
        <v>37</v>
      </c>
      <c r="C23" s="26">
        <v>52764.514999999999</v>
      </c>
      <c r="D23" s="26">
        <v>6.0000000000000001E-3</v>
      </c>
      <c r="E23" s="30">
        <f>+(C23-C$7)/C$8</f>
        <v>-6823.4975906173713</v>
      </c>
      <c r="F23" s="30">
        <f>ROUND(2*E23,0)/2</f>
        <v>-6823.5</v>
      </c>
      <c r="G23" s="30">
        <f>+C23-(C$7+F23*C$8)</f>
        <v>6.3290000252891332E-4</v>
      </c>
      <c r="J23" s="30">
        <f>+G23</f>
        <v>6.3290000252891332E-4</v>
      </c>
      <c r="O23" s="30">
        <f ca="1">+C$11+C$12*$F23</f>
        <v>1.6259465709705836E-2</v>
      </c>
      <c r="Q23" s="31">
        <f>+C23-15018.5</f>
        <v>37746.014999999999</v>
      </c>
    </row>
    <row r="24" spans="1:17" s="30" customFormat="1" ht="12.95" customHeight="1" x14ac:dyDescent="0.2">
      <c r="A24" s="26" t="s">
        <v>35</v>
      </c>
      <c r="B24" s="27" t="s">
        <v>36</v>
      </c>
      <c r="C24" s="26">
        <v>52766.49</v>
      </c>
      <c r="D24" s="26">
        <v>4.0000000000000001E-3</v>
      </c>
      <c r="E24" s="30">
        <f>+(C24-C$7)/C$8</f>
        <v>-6815.9789768137343</v>
      </c>
      <c r="F24" s="30">
        <f>ROUND(2*E24,0)/2</f>
        <v>-6816</v>
      </c>
      <c r="G24" s="30">
        <f>+C24-(C$7+F24*C$8)</f>
        <v>5.5224000025191344E-3</v>
      </c>
      <c r="J24" s="30">
        <f>+G24</f>
        <v>5.5224000025191344E-3</v>
      </c>
      <c r="O24" s="30">
        <f ca="1">+C$11+C$12*$F24</f>
        <v>1.6239645261209256E-2</v>
      </c>
      <c r="Q24" s="31">
        <f>+C24-15018.5</f>
        <v>37747.99</v>
      </c>
    </row>
    <row r="25" spans="1:17" s="30" customFormat="1" ht="12.95" customHeight="1" x14ac:dyDescent="0.2">
      <c r="A25" s="26" t="s">
        <v>35</v>
      </c>
      <c r="B25" s="27" t="s">
        <v>36</v>
      </c>
      <c r="C25" s="26">
        <v>52813.512000000002</v>
      </c>
      <c r="D25" s="26">
        <v>5.0000000000000001E-3</v>
      </c>
      <c r="E25" s="30">
        <f>+(C25-C$7)/C$8</f>
        <v>-6636.9712511049311</v>
      </c>
      <c r="F25" s="30">
        <f>ROUND(2*E25,0)/2</f>
        <v>-6637</v>
      </c>
      <c r="G25" s="30">
        <f>+C25-(C$7+F25*C$8)</f>
        <v>7.5518000085139647E-3</v>
      </c>
      <c r="J25" s="30">
        <f>+G25</f>
        <v>7.5518000085139647E-3</v>
      </c>
      <c r="O25" s="30">
        <f ca="1">+C$11+C$12*$F25</f>
        <v>1.5766597223757589E-2</v>
      </c>
      <c r="Q25" s="31">
        <f>+C25-15018.5</f>
        <v>37795.012000000002</v>
      </c>
    </row>
    <row r="26" spans="1:17" s="30" customFormat="1" ht="12.95" customHeight="1" x14ac:dyDescent="0.2">
      <c r="A26" s="28" t="s">
        <v>39</v>
      </c>
      <c r="B26" s="29" t="s">
        <v>36</v>
      </c>
      <c r="C26" s="28">
        <v>52850.425999999999</v>
      </c>
      <c r="D26" s="28">
        <v>3.0000000000000001E-3</v>
      </c>
      <c r="E26" s="30">
        <f>+(C26-C$7)/C$8</f>
        <v>-6496.4436004985428</v>
      </c>
      <c r="F26" s="30">
        <f>ROUND(2*E26,0)/2</f>
        <v>-6496.5</v>
      </c>
      <c r="G26" s="30">
        <f>+C26-(C$7+F26*C$8)</f>
        <v>1.4815100003033876E-2</v>
      </c>
      <c r="J26" s="30">
        <f>+G26</f>
        <v>1.4815100003033876E-2</v>
      </c>
      <c r="O26" s="30">
        <f ca="1">+C$11+C$12*$F26</f>
        <v>1.5395294155255021E-2</v>
      </c>
      <c r="Q26" s="31">
        <f>+C26-15018.5</f>
        <v>37831.925999999999</v>
      </c>
    </row>
    <row r="27" spans="1:17" s="30" customFormat="1" ht="12.95" customHeight="1" x14ac:dyDescent="0.2">
      <c r="A27" s="28" t="s">
        <v>39</v>
      </c>
      <c r="B27" s="29" t="s">
        <v>36</v>
      </c>
      <c r="C27" s="28">
        <v>52867.360000000001</v>
      </c>
      <c r="D27" s="28">
        <v>6.0000000000000001E-3</v>
      </c>
      <c r="E27" s="30">
        <f>+(C27-C$7)/C$8</f>
        <v>-6431.9776733335393</v>
      </c>
      <c r="F27" s="30">
        <f>ROUND(2*E27,0)/2</f>
        <v>-6432</v>
      </c>
      <c r="G27" s="30">
        <f>+C27-(C$7+F27*C$8)</f>
        <v>5.8648000049288385E-3</v>
      </c>
      <c r="J27" s="30">
        <f>+G27</f>
        <v>5.8648000049288385E-3</v>
      </c>
      <c r="O27" s="30">
        <f ca="1">+C$11+C$12*$F27</f>
        <v>1.5224838298184447E-2</v>
      </c>
      <c r="Q27" s="31">
        <f>+C27-15018.5</f>
        <v>37848.86</v>
      </c>
    </row>
    <row r="28" spans="1:17" s="30" customFormat="1" ht="12.95" customHeight="1" x14ac:dyDescent="0.2">
      <c r="A28" s="28" t="s">
        <v>39</v>
      </c>
      <c r="B28" s="29" t="s">
        <v>36</v>
      </c>
      <c r="C28" s="28">
        <v>53035.724999999999</v>
      </c>
      <c r="D28" s="28">
        <v>5.0000000000000001E-3</v>
      </c>
      <c r="E28" s="30">
        <f>+(C28-C$7)/C$8</f>
        <v>-5791.030122422062</v>
      </c>
      <c r="F28" s="30">
        <f>ROUND(2*E28,0)/2</f>
        <v>-5791</v>
      </c>
      <c r="G28" s="30">
        <f>+C28-(C$7+F28*C$8)</f>
        <v>-7.9125999982352369E-3</v>
      </c>
      <c r="J28" s="30">
        <f>+G28</f>
        <v>-7.9125999982352369E-3</v>
      </c>
      <c r="O28" s="30">
        <f ca="1">+C$11+C$12*$F28</f>
        <v>1.3530850633343557E-2</v>
      </c>
      <c r="Q28" s="31">
        <f>+C28-15018.5</f>
        <v>38017.224999999999</v>
      </c>
    </row>
    <row r="29" spans="1:17" s="30" customFormat="1" ht="12.95" customHeight="1" x14ac:dyDescent="0.2">
      <c r="A29" s="28" t="s">
        <v>39</v>
      </c>
      <c r="B29" s="29" t="s">
        <v>36</v>
      </c>
      <c r="C29" s="28">
        <v>53079.603999999999</v>
      </c>
      <c r="D29" s="28">
        <v>4.0000000000000001E-3</v>
      </c>
      <c r="E29" s="30">
        <f>+(C29-C$7)/C$8</f>
        <v>-5623.9874616169927</v>
      </c>
      <c r="F29" s="30">
        <f>ROUND(2*E29,0)/2</f>
        <v>-5624</v>
      </c>
      <c r="G29" s="30">
        <f>+C29-(C$7+F29*C$8)</f>
        <v>3.2935999988694675E-3</v>
      </c>
      <c r="J29" s="30">
        <f>+G29</f>
        <v>3.2935999988694675E-3</v>
      </c>
      <c r="O29" s="30">
        <f ca="1">+C$11+C$12*$F29</f>
        <v>1.3089515313486413E-2</v>
      </c>
      <c r="Q29" s="31">
        <f>+C29-15018.5</f>
        <v>38061.103999999999</v>
      </c>
    </row>
    <row r="30" spans="1:17" s="30" customFormat="1" ht="12.95" customHeight="1" x14ac:dyDescent="0.2">
      <c r="A30" s="28" t="s">
        <v>39</v>
      </c>
      <c r="B30" s="29" t="s">
        <v>37</v>
      </c>
      <c r="C30" s="28">
        <v>53082.63</v>
      </c>
      <c r="D30" s="28">
        <v>3.0000000000000001E-3</v>
      </c>
      <c r="E30" s="30">
        <f>+(C30-C$7)/C$8</f>
        <v>-5612.467803201901</v>
      </c>
      <c r="F30" s="30">
        <f>ROUND(2*E30,0)/2</f>
        <v>-5612.5</v>
      </c>
      <c r="G30" s="30">
        <f>+C30-(C$7+F30*C$8)</f>
        <v>8.4575000000768341E-3</v>
      </c>
      <c r="J30" s="30">
        <f>+G30</f>
        <v>8.4575000000768341E-3</v>
      </c>
      <c r="O30" s="30">
        <f ca="1">+C$11+C$12*$F30</f>
        <v>1.3059123959124994E-2</v>
      </c>
      <c r="Q30" s="31">
        <f>+C30-15018.5</f>
        <v>38064.129999999997</v>
      </c>
    </row>
    <row r="31" spans="1:17" s="30" customFormat="1" ht="12.95" customHeight="1" x14ac:dyDescent="0.2">
      <c r="A31" s="28" t="s">
        <v>39</v>
      </c>
      <c r="B31" s="29" t="s">
        <v>36</v>
      </c>
      <c r="C31" s="28">
        <v>53095.629000000001</v>
      </c>
      <c r="D31" s="28">
        <v>2E-3</v>
      </c>
      <c r="E31" s="30">
        <f>+(C31-C$7)/C$8</f>
        <v>-5562.9820002481956</v>
      </c>
      <c r="F31" s="30">
        <f>ROUND(2*E31,0)/2</f>
        <v>-5563</v>
      </c>
      <c r="G31" s="30">
        <f>+C31-(C$7+F31*C$8)</f>
        <v>4.7282000014092773E-3</v>
      </c>
      <c r="J31" s="30">
        <f>+G31</f>
        <v>4.7282000014092773E-3</v>
      </c>
      <c r="O31" s="30">
        <f ca="1">+C$11+C$12*$F31</f>
        <v>1.2928308999047577E-2</v>
      </c>
      <c r="Q31" s="31">
        <f>+C31-15018.5</f>
        <v>38077.129000000001</v>
      </c>
    </row>
    <row r="32" spans="1:17" s="30" customFormat="1" ht="12.95" customHeight="1" x14ac:dyDescent="0.2">
      <c r="A32" s="28" t="s">
        <v>39</v>
      </c>
      <c r="B32" s="29" t="s">
        <v>37</v>
      </c>
      <c r="C32" s="28">
        <v>53112.569000000003</v>
      </c>
      <c r="D32" s="28">
        <v>3.0000000000000001E-3</v>
      </c>
      <c r="E32" s="30">
        <f>+(C32-C$7)/C$8</f>
        <v>-5498.4932317247976</v>
      </c>
      <c r="F32" s="30">
        <f>ROUND(2*E32,0)/2</f>
        <v>-5498.5</v>
      </c>
      <c r="G32" s="30">
        <f>+C32-(C$7+F32*C$8)</f>
        <v>1.7779000045266002E-3</v>
      </c>
      <c r="J32" s="30">
        <f>+G32</f>
        <v>1.7779000045266002E-3</v>
      </c>
      <c r="O32" s="30">
        <f ca="1">+C$11+C$12*$F32</f>
        <v>1.2757853141977003E-2</v>
      </c>
      <c r="Q32" s="31">
        <f>+C32-15018.5</f>
        <v>38094.069000000003</v>
      </c>
    </row>
    <row r="33" spans="1:21" s="30" customFormat="1" ht="12.95" customHeight="1" x14ac:dyDescent="0.2">
      <c r="A33" s="28" t="s">
        <v>39</v>
      </c>
      <c r="B33" s="29" t="s">
        <v>37</v>
      </c>
      <c r="C33" s="28">
        <v>53117.553999999996</v>
      </c>
      <c r="D33" s="28">
        <v>4.0000000000000001E-3</v>
      </c>
      <c r="E33" s="30">
        <f>+(C33-C$7)/C$8</f>
        <v>-5479.5158697951238</v>
      </c>
      <c r="F33" s="30">
        <f>ROUND(2*E33,0)/2</f>
        <v>-5479.5</v>
      </c>
      <c r="G33" s="30">
        <f>+C33-(C$7+F33*C$8)</f>
        <v>-4.1686999975354411E-3</v>
      </c>
      <c r="J33" s="30">
        <f>+G33</f>
        <v>-4.1686999975354411E-3</v>
      </c>
      <c r="O33" s="30">
        <f ca="1">+C$11+C$12*$F33</f>
        <v>1.2707641339119004E-2</v>
      </c>
      <c r="Q33" s="31">
        <f>+C33-15018.5</f>
        <v>38099.053999999996</v>
      </c>
    </row>
    <row r="34" spans="1:21" s="30" customFormat="1" ht="12.95" customHeight="1" x14ac:dyDescent="0.2">
      <c r="A34" s="28" t="s">
        <v>39</v>
      </c>
      <c r="B34" s="29" t="s">
        <v>37</v>
      </c>
      <c r="C34" s="28">
        <v>53137.523999999998</v>
      </c>
      <c r="D34" s="28">
        <v>2E-3</v>
      </c>
      <c r="E34" s="30">
        <f>+(C34-C$7)/C$8</f>
        <v>-5403.4922152843701</v>
      </c>
      <c r="F34" s="30">
        <f>ROUND(2*E34,0)/2</f>
        <v>-5403.5</v>
      </c>
      <c r="G34" s="30">
        <f>+C34-(C$7+F34*C$8)</f>
        <v>2.0449000003281981E-3</v>
      </c>
      <c r="J34" s="30">
        <f>+G34</f>
        <v>2.0449000003281981E-3</v>
      </c>
      <c r="O34" s="30">
        <f ca="1">+C$11+C$12*$F34</f>
        <v>1.250679412768701E-2</v>
      </c>
      <c r="Q34" s="31">
        <f>+C34-15018.5</f>
        <v>38119.023999999998</v>
      </c>
    </row>
    <row r="35" spans="1:21" s="30" customFormat="1" ht="12.95" customHeight="1" x14ac:dyDescent="0.2">
      <c r="A35" s="28" t="s">
        <v>39</v>
      </c>
      <c r="B35" s="29" t="s">
        <v>36</v>
      </c>
      <c r="C35" s="28">
        <v>53150.531999999999</v>
      </c>
      <c r="D35" s="28">
        <v>2E-3</v>
      </c>
      <c r="E35" s="30">
        <f>+(C35-C$7)/C$8</f>
        <v>-5353.9721502930852</v>
      </c>
      <c r="F35" s="30">
        <f>ROUND(2*E35,0)/2</f>
        <v>-5354</v>
      </c>
      <c r="G35" s="30">
        <f>+C35-(C$7+F35*C$8)</f>
        <v>7.3155999998562038E-3</v>
      </c>
      <c r="J35" s="30">
        <f>+G35</f>
        <v>7.3155999998562038E-3</v>
      </c>
      <c r="O35" s="30">
        <f ca="1">+C$11+C$12*$F35</f>
        <v>1.2375979167609593E-2</v>
      </c>
      <c r="Q35" s="31">
        <f>+C35-15018.5</f>
        <v>38132.031999999999</v>
      </c>
    </row>
    <row r="36" spans="1:21" ht="12.95" customHeight="1" x14ac:dyDescent="0.2">
      <c r="A36" s="32" t="s">
        <v>41</v>
      </c>
      <c r="B36" s="33" t="s">
        <v>37</v>
      </c>
      <c r="C36" s="32">
        <v>53233.406999999999</v>
      </c>
      <c r="D36" s="32">
        <v>3.0000000000000001E-3</v>
      </c>
      <c r="E36" s="30">
        <f>+(C36-C$7)/C$8</f>
        <v>-5038.4758875200077</v>
      </c>
      <c r="F36" s="30">
        <f>ROUND(2*E36,0)/2</f>
        <v>-5038.5</v>
      </c>
      <c r="G36" s="30">
        <f>+C36-(C$7+F36*C$8)</f>
        <v>6.3339000043924898E-3</v>
      </c>
      <c r="I36" s="30"/>
      <c r="J36" s="30">
        <f>+G36</f>
        <v>6.3339000043924898E-3</v>
      </c>
      <c r="K36" s="30"/>
      <c r="L36" s="30"/>
      <c r="M36" s="30"/>
      <c r="N36" s="30"/>
      <c r="O36" s="30">
        <f ca="1">+C$11+C$12*$F36</f>
        <v>1.1542198967520199E-2</v>
      </c>
      <c r="P36" s="30"/>
      <c r="Q36" s="31">
        <f>+C36-15018.5</f>
        <v>38214.906999999999</v>
      </c>
    </row>
    <row r="37" spans="1:21" ht="12.95" customHeight="1" x14ac:dyDescent="0.2">
      <c r="A37" s="32" t="s">
        <v>41</v>
      </c>
      <c r="B37" s="33" t="s">
        <v>36</v>
      </c>
      <c r="C37" s="32">
        <v>53406.642999999996</v>
      </c>
      <c r="D37" s="32">
        <v>2E-3</v>
      </c>
      <c r="E37" s="30">
        <f>+(C37-C$7)/C$8</f>
        <v>-4378.9849604882602</v>
      </c>
      <c r="F37" s="30">
        <f>ROUND(2*E37,0)/2</f>
        <v>-4379</v>
      </c>
      <c r="G37" s="30">
        <f>+C37-(C$7+F37*C$8)</f>
        <v>3.9505999957327731E-3</v>
      </c>
      <c r="I37" s="30"/>
      <c r="J37" s="30">
        <f>+G37</f>
        <v>3.9505999957327731E-3</v>
      </c>
      <c r="K37" s="30"/>
      <c r="L37" s="30"/>
      <c r="M37" s="30"/>
      <c r="N37" s="30"/>
      <c r="O37" s="30">
        <f ca="1">+C$11+C$12*$F37</f>
        <v>9.7993208630544146E-3</v>
      </c>
      <c r="P37" s="30"/>
      <c r="Q37" s="31">
        <f>+C37-15018.5</f>
        <v>38388.142999999996</v>
      </c>
    </row>
    <row r="38" spans="1:21" ht="12.95" customHeight="1" x14ac:dyDescent="0.2">
      <c r="A38" s="32" t="s">
        <v>41</v>
      </c>
      <c r="B38" s="33" t="s">
        <v>36</v>
      </c>
      <c r="C38" s="34">
        <v>53411.635999999999</v>
      </c>
      <c r="D38" s="32">
        <v>2E-3</v>
      </c>
      <c r="E38" s="30">
        <f>+(C38-C$7)/C$8</f>
        <v>-4359.9771434140321</v>
      </c>
      <c r="F38" s="30">
        <f>ROUND(2*E38,0)/2</f>
        <v>-4360</v>
      </c>
      <c r="G38" s="30">
        <f>+C38-(C$7+F38*C$8)</f>
        <v>6.0040000025765039E-3</v>
      </c>
      <c r="I38" s="30"/>
      <c r="J38" s="30">
        <f>+G38</f>
        <v>6.0040000025765039E-3</v>
      </c>
      <c r="K38" s="30"/>
      <c r="L38" s="30"/>
      <c r="M38" s="30"/>
      <c r="N38" s="30"/>
      <c r="O38" s="30">
        <f ca="1">+C$11+C$12*$F38</f>
        <v>9.7491090601964162E-3</v>
      </c>
      <c r="P38" s="30"/>
      <c r="Q38" s="31">
        <f>+C38-15018.5</f>
        <v>38393.135999999999</v>
      </c>
    </row>
    <row r="39" spans="1:21" ht="12.95" customHeight="1" x14ac:dyDescent="0.2">
      <c r="A39" s="32" t="s">
        <v>41</v>
      </c>
      <c r="B39" s="33" t="s">
        <v>36</v>
      </c>
      <c r="C39" s="32">
        <v>53440.544000000002</v>
      </c>
      <c r="D39" s="32">
        <v>4.0000000000000001E-3</v>
      </c>
      <c r="E39" s="30">
        <f>+(C39-C$7)/C$8</f>
        <v>-4249.9274786870928</v>
      </c>
      <c r="F39" s="30">
        <f>ROUND(2*E39,0)/2</f>
        <v>-4250</v>
      </c>
      <c r="G39" s="30">
        <f>+C39-(C$7+F39*C$8)</f>
        <v>1.9050000002607703E-2</v>
      </c>
      <c r="I39" s="30"/>
      <c r="J39" s="30">
        <f>+G39</f>
        <v>1.9050000002607703E-2</v>
      </c>
      <c r="K39" s="30"/>
      <c r="L39" s="30"/>
      <c r="M39" s="30"/>
      <c r="N39" s="30"/>
      <c r="O39" s="30">
        <f ca="1">+C$11+C$12*$F39</f>
        <v>9.4584091489132681E-3</v>
      </c>
      <c r="P39" s="30"/>
      <c r="Q39" s="31">
        <f>+C39-15018.5</f>
        <v>38422.044000000002</v>
      </c>
    </row>
    <row r="40" spans="1:21" ht="12.95" customHeight="1" x14ac:dyDescent="0.2">
      <c r="A40" s="32" t="s">
        <v>41</v>
      </c>
      <c r="B40" s="33" t="s">
        <v>36</v>
      </c>
      <c r="C40" s="32">
        <v>53445.53</v>
      </c>
      <c r="D40" s="32">
        <v>3.0000000000000001E-3</v>
      </c>
      <c r="E40" s="30">
        <f>+(C40-C$7)/C$8</f>
        <v>-4230.9463098643391</v>
      </c>
      <c r="F40" s="30">
        <f>ROUND(2*E40,0)/2</f>
        <v>-4231</v>
      </c>
      <c r="G40" s="30">
        <f>+C40-(C$7+F40*C$8)</f>
        <v>1.4103400004387368E-2</v>
      </c>
      <c r="I40" s="30"/>
      <c r="J40" s="30">
        <f>+G40</f>
        <v>1.4103400004387368E-2</v>
      </c>
      <c r="K40" s="30"/>
      <c r="L40" s="30"/>
      <c r="M40" s="30"/>
      <c r="N40" s="30"/>
      <c r="O40" s="30">
        <f ca="1">+C$11+C$12*$F40</f>
        <v>9.4081973460552696E-3</v>
      </c>
      <c r="P40" s="30"/>
      <c r="Q40" s="31">
        <f>+C40-15018.5</f>
        <v>38427.03</v>
      </c>
    </row>
    <row r="41" spans="1:21" ht="12.95" customHeight="1" x14ac:dyDescent="0.2">
      <c r="A41" s="32" t="s">
        <v>41</v>
      </c>
      <c r="B41" s="33" t="s">
        <v>36</v>
      </c>
      <c r="C41" s="32">
        <v>53447.623</v>
      </c>
      <c r="D41" s="32">
        <v>2E-3</v>
      </c>
      <c r="E41" s="30">
        <f>+(C41-C$7)/C$8</f>
        <v>-4222.9784826790083</v>
      </c>
      <c r="F41" s="30">
        <f>ROUND(2*E41,0)/2</f>
        <v>-4223</v>
      </c>
      <c r="G41" s="30">
        <f>+C41-(C$7+F41*C$8)</f>
        <v>5.6522000013501383E-3</v>
      </c>
      <c r="I41" s="30"/>
      <c r="J41" s="30">
        <f>+G41</f>
        <v>5.6522000013501383E-3</v>
      </c>
      <c r="K41" s="30"/>
      <c r="L41" s="30"/>
      <c r="M41" s="30"/>
      <c r="N41" s="30"/>
      <c r="O41" s="30">
        <f ca="1">+C$11+C$12*$F41</f>
        <v>9.3870555343255856E-3</v>
      </c>
      <c r="P41" s="30"/>
      <c r="Q41" s="31">
        <f>+C41-15018.5</f>
        <v>38429.123</v>
      </c>
    </row>
    <row r="42" spans="1:21" ht="12.95" customHeight="1" x14ac:dyDescent="0.2">
      <c r="A42" s="32" t="s">
        <v>41</v>
      </c>
      <c r="B42" s="33" t="s">
        <v>37</v>
      </c>
      <c r="C42" s="32">
        <v>53502.392999999996</v>
      </c>
      <c r="D42" s="32">
        <v>2E-3</v>
      </c>
      <c r="E42" s="30">
        <f>+(C42-C$7)/C$8</f>
        <v>-4014.4749495015672</v>
      </c>
      <c r="F42" s="30">
        <f>ROUND(2*E42,0)/2</f>
        <v>-4014.5</v>
      </c>
      <c r="G42" s="30">
        <f>+C42-(C$7+F42*C$8)</f>
        <v>6.5802999961306341E-3</v>
      </c>
      <c r="I42" s="30"/>
      <c r="J42" s="30">
        <f>+G42</f>
        <v>6.5802999961306341E-3</v>
      </c>
      <c r="K42" s="30"/>
      <c r="L42" s="30"/>
      <c r="M42" s="30"/>
      <c r="N42" s="30"/>
      <c r="O42" s="30">
        <f ca="1">+C$11+C$12*$F42</f>
        <v>8.8360470661207093E-3</v>
      </c>
      <c r="P42" s="30"/>
      <c r="Q42" s="31">
        <f>+C42-15018.5</f>
        <v>38483.892999999996</v>
      </c>
    </row>
    <row r="43" spans="1:21" ht="12.95" customHeight="1" x14ac:dyDescent="0.2">
      <c r="A43" s="32" t="s">
        <v>41</v>
      </c>
      <c r="B43" s="33" t="s">
        <v>36</v>
      </c>
      <c r="C43" s="32">
        <v>53557.432000000001</v>
      </c>
      <c r="D43" s="32">
        <v>4.0000000000000001E-3</v>
      </c>
      <c r="E43" s="30">
        <f>+(C43-C$7)/C$8</f>
        <v>-3804.9473620895756</v>
      </c>
      <c r="F43" s="30">
        <f>ROUND(2*E43,0)/2</f>
        <v>-3805</v>
      </c>
      <c r="G43" s="30">
        <f>+C43-(C$7+F43*C$8)</f>
        <v>1.3827000002493151E-2</v>
      </c>
      <c r="I43" s="30"/>
      <c r="J43" s="30">
        <f>+G43</f>
        <v>1.3827000002493151E-2</v>
      </c>
      <c r="K43" s="30"/>
      <c r="L43" s="30"/>
      <c r="M43" s="30"/>
      <c r="N43" s="30"/>
      <c r="O43" s="30">
        <f ca="1">+C$11+C$12*$F43</f>
        <v>8.2823958714496222E-3</v>
      </c>
      <c r="P43" s="30"/>
      <c r="Q43" s="31">
        <f>+C43-15018.5</f>
        <v>38538.932000000001</v>
      </c>
    </row>
    <row r="44" spans="1:21" ht="12.95" customHeight="1" x14ac:dyDescent="0.2">
      <c r="A44" s="32" t="s">
        <v>41</v>
      </c>
      <c r="B44" s="33" t="s">
        <v>37</v>
      </c>
      <c r="C44" s="32">
        <v>53611.406000000003</v>
      </c>
      <c r="D44" s="32">
        <v>2E-3</v>
      </c>
      <c r="E44" s="30">
        <f>+(C44-C$7)/C$8</f>
        <v>-3599.4741157919616</v>
      </c>
      <c r="F44" s="30">
        <f>ROUND(2*E44,0)/2</f>
        <v>-3599.5</v>
      </c>
      <c r="G44" s="30">
        <f>+C44-(C$7+F44*C$8)</f>
        <v>6.7993000047863461E-3</v>
      </c>
      <c r="I44" s="30"/>
      <c r="J44" s="30">
        <f>+G44</f>
        <v>6.7993000047863461E-3</v>
      </c>
      <c r="K44" s="30"/>
      <c r="L44" s="30"/>
      <c r="M44" s="30"/>
      <c r="N44" s="30"/>
      <c r="O44" s="30">
        <f ca="1">+C$11+C$12*$F44</f>
        <v>7.7393155826433763E-3</v>
      </c>
      <c r="P44" s="30"/>
      <c r="Q44" s="31">
        <f>+C44-15018.5</f>
        <v>38592.906000000003</v>
      </c>
    </row>
    <row r="45" spans="1:21" s="30" customFormat="1" ht="12.95" customHeight="1" x14ac:dyDescent="0.2">
      <c r="A45" s="26" t="s">
        <v>38</v>
      </c>
      <c r="B45" s="27" t="s">
        <v>37</v>
      </c>
      <c r="C45" s="26">
        <v>53846.499799999998</v>
      </c>
      <c r="D45" s="26">
        <v>4.0000000000000002E-4</v>
      </c>
      <c r="E45" s="30">
        <f>+(C45-C$7)/C$8</f>
        <v>-2704.4971589157039</v>
      </c>
      <c r="F45" s="30">
        <f>ROUND(2*E45,0)/2</f>
        <v>-2704.5</v>
      </c>
      <c r="G45" s="30">
        <f>+C45-(C$7+F45*C$8)</f>
        <v>7.463000001735054E-4</v>
      </c>
      <c r="J45" s="30">
        <f>+G45</f>
        <v>7.463000001735054E-4</v>
      </c>
      <c r="O45" s="30">
        <f ca="1">+C$11+C$12*$F45</f>
        <v>5.3740753953850327E-3</v>
      </c>
      <c r="Q45" s="31">
        <f>+C45-15018.5</f>
        <v>38827.999799999998</v>
      </c>
    </row>
    <row r="46" spans="1:21" s="30" customFormat="1" ht="12.95" customHeight="1" x14ac:dyDescent="0.2">
      <c r="A46" s="26" t="s">
        <v>38</v>
      </c>
      <c r="B46" s="27" t="s">
        <v>37</v>
      </c>
      <c r="C46" s="26">
        <v>53846.499799999998</v>
      </c>
      <c r="D46" s="26">
        <v>4.0000000000000002E-4</v>
      </c>
      <c r="E46" s="30">
        <f>+(C46-C$7)/C$8</f>
        <v>-2704.4971589157039</v>
      </c>
      <c r="F46" s="30">
        <f>ROUND(2*E46,0)/2</f>
        <v>-2704.5</v>
      </c>
      <c r="G46" s="30">
        <f>+C46-(C$7+F46*C$8)</f>
        <v>7.463000001735054E-4</v>
      </c>
      <c r="J46" s="30">
        <f>+G46</f>
        <v>7.463000001735054E-4</v>
      </c>
      <c r="O46" s="30">
        <f ca="1">+C$11+C$12*$F46</f>
        <v>5.3740753953850327E-3</v>
      </c>
      <c r="Q46" s="31">
        <f>+C46-15018.5</f>
        <v>38827.999799999998</v>
      </c>
    </row>
    <row r="47" spans="1:21" ht="12.95" customHeight="1" x14ac:dyDescent="0.2">
      <c r="A47" s="28" t="s">
        <v>54</v>
      </c>
      <c r="C47" s="9">
        <v>54556.920899999997</v>
      </c>
      <c r="D47" s="9">
        <v>1E-4</v>
      </c>
      <c r="E47" s="30">
        <f>+(C47-C$7)/C$8</f>
        <v>0</v>
      </c>
      <c r="F47" s="30">
        <f>ROUND(2*E47,0)/2</f>
        <v>0</v>
      </c>
      <c r="G47" s="30">
        <f>+C47-(C$7+F47*C$8)</f>
        <v>0</v>
      </c>
      <c r="I47" s="30">
        <f>+G47</f>
        <v>0</v>
      </c>
      <c r="J47" s="30"/>
      <c r="K47" s="30"/>
      <c r="L47" s="30"/>
      <c r="M47" s="30"/>
      <c r="N47" s="30"/>
      <c r="O47" s="30">
        <f ca="1">+C$11+C$12*$F47</f>
        <v>-1.7731783324811019E-3</v>
      </c>
      <c r="P47" s="30"/>
      <c r="Q47" s="31">
        <f>+C47-15018.5</f>
        <v>39538.420899999997</v>
      </c>
      <c r="U47" s="39"/>
    </row>
    <row r="48" spans="1:21" x14ac:dyDescent="0.2">
      <c r="A48" s="35" t="s">
        <v>42</v>
      </c>
      <c r="B48" s="36" t="s">
        <v>36</v>
      </c>
      <c r="C48" s="35">
        <v>55643.886700000003</v>
      </c>
      <c r="D48" s="35">
        <v>1E-4</v>
      </c>
      <c r="E48" s="30">
        <f>+(C48-C$7)/C$8</f>
        <v>4137.9625660591328</v>
      </c>
      <c r="F48" s="30">
        <f>ROUND(2*E48,0)/2</f>
        <v>4138</v>
      </c>
      <c r="G48" s="30">
        <f>+C48-(C$7+F48*C$8)</f>
        <v>-9.8331999979563989E-3</v>
      </c>
      <c r="I48" s="30"/>
      <c r="J48" s="30">
        <f>+G48</f>
        <v>-9.8331999979563989E-3</v>
      </c>
      <c r="K48" s="30"/>
      <c r="L48" s="30"/>
      <c r="M48" s="30"/>
      <c r="N48" s="30"/>
      <c r="O48" s="30">
        <f ca="1">+C$11+C$12*$F48</f>
        <v>-1.2708780449659902E-2</v>
      </c>
      <c r="P48" s="30"/>
      <c r="Q48" s="31">
        <f>+C48-15018.5</f>
        <v>40625.386700000003</v>
      </c>
    </row>
    <row r="49" spans="1:21" x14ac:dyDescent="0.2">
      <c r="A49" s="4" t="s">
        <v>46</v>
      </c>
      <c r="C49" s="9">
        <v>57156.786699999997</v>
      </c>
      <c r="D49" s="9">
        <v>2.0000000000000001E-4</v>
      </c>
      <c r="E49" s="30">
        <f>+(C49-C$7)/C$8</f>
        <v>9897.4110843021226</v>
      </c>
      <c r="F49" s="30">
        <f>ROUND(2*E49,0)/2</f>
        <v>9897.5</v>
      </c>
      <c r="G49" s="30">
        <f>+C49-(C$7+F49*C$8)</f>
        <v>-2.3356500001682434E-2</v>
      </c>
      <c r="J49" s="30"/>
      <c r="K49" s="30">
        <f>+G49</f>
        <v>-2.3356500001682434E-2</v>
      </c>
      <c r="L49" s="30"/>
      <c r="M49" s="30"/>
      <c r="N49" s="30"/>
      <c r="O49" s="30">
        <f ca="1">+C$11+C$12*$F49</f>
        <v>-2.7929563531798932E-2</v>
      </c>
      <c r="P49" s="30"/>
      <c r="Q49" s="31">
        <f>+C49-15018.5</f>
        <v>42138.286699999997</v>
      </c>
      <c r="U49" s="39" t="s">
        <v>48</v>
      </c>
    </row>
    <row r="50" spans="1:21" x14ac:dyDescent="0.2">
      <c r="A50" s="40" t="s">
        <v>49</v>
      </c>
      <c r="B50" s="41" t="s">
        <v>36</v>
      </c>
      <c r="C50" s="40">
        <v>60124.5239</v>
      </c>
      <c r="D50" s="40">
        <v>6.8999999999999999E-3</v>
      </c>
      <c r="E50" s="30">
        <f>+(C50-C$7)/C$8</f>
        <v>21195.269250125828</v>
      </c>
      <c r="F50" s="30">
        <f>ROUND(2*E50,0)/2</f>
        <v>21195.5</v>
      </c>
      <c r="G50" s="30">
        <f>+C50-(C$7+F50*C$8)</f>
        <v>-6.0613699999521486E-2</v>
      </c>
      <c r="J50" s="30"/>
      <c r="K50" s="30">
        <f>+G50</f>
        <v>-6.0613699999521486E-2</v>
      </c>
      <c r="L50" s="30"/>
      <c r="M50" s="30"/>
      <c r="N50" s="30"/>
      <c r="O50" s="30">
        <f ca="1">+C$11+C$12*$F50</f>
        <v>-5.7787087147044489E-2</v>
      </c>
      <c r="P50" s="30"/>
      <c r="Q50" s="31">
        <f>+C50-15018.5</f>
        <v>45106.0239</v>
      </c>
    </row>
    <row r="51" spans="1:21" x14ac:dyDescent="0.2">
      <c r="A51" s="40" t="s">
        <v>49</v>
      </c>
      <c r="B51" s="41" t="s">
        <v>36</v>
      </c>
      <c r="C51" s="40">
        <v>60134.508000000002</v>
      </c>
      <c r="D51" s="40">
        <v>5.5999999999999999E-3</v>
      </c>
      <c r="E51" s="30">
        <f>+(C51-C$7)/C$8</f>
        <v>21233.27765117745</v>
      </c>
      <c r="F51" s="30">
        <f>ROUND(2*E51,0)/2</f>
        <v>21233.5</v>
      </c>
      <c r="G51" s="30">
        <f>+C51-(C$7+F51*C$8)</f>
        <v>-5.8406899996043649E-2</v>
      </c>
      <c r="J51" s="30"/>
      <c r="K51" s="30">
        <f>+G51</f>
        <v>-5.8406899996043649E-2</v>
      </c>
      <c r="L51" s="30"/>
      <c r="M51" s="30"/>
      <c r="N51" s="30"/>
      <c r="O51" s="30">
        <f ca="1">+C$11+C$12*$F51</f>
        <v>-5.7887510752760482E-2</v>
      </c>
      <c r="P51" s="30"/>
      <c r="Q51" s="31">
        <f>+C51-15018.5</f>
        <v>45116.008000000002</v>
      </c>
    </row>
    <row r="52" spans="1:21" x14ac:dyDescent="0.2">
      <c r="A52" s="40" t="s">
        <v>49</v>
      </c>
      <c r="B52" s="41" t="s">
        <v>36</v>
      </c>
      <c r="C52" s="40">
        <v>60135.427600000003</v>
      </c>
      <c r="D52" s="40">
        <v>4.1999999999999997E-3</v>
      </c>
      <c r="E52" s="30">
        <f>+(C52-C$7)/C$8</f>
        <v>21236.778470040153</v>
      </c>
      <c r="F52" s="30">
        <f>ROUND(2*E52,0)/2</f>
        <v>21237</v>
      </c>
      <c r="G52" s="30">
        <f>+C52-(C$7+F52*C$8)</f>
        <v>-5.8191799995256588E-2</v>
      </c>
      <c r="J52" s="30"/>
      <c r="K52" s="30">
        <f>+G52</f>
        <v>-5.8191799995256588E-2</v>
      </c>
      <c r="L52" s="30"/>
      <c r="M52" s="30"/>
      <c r="N52" s="30"/>
      <c r="O52" s="30">
        <f ca="1">+C$11+C$12*$F52</f>
        <v>-5.7896760295392216E-2</v>
      </c>
      <c r="P52" s="30"/>
      <c r="Q52" s="31">
        <f>+C52-15018.5</f>
        <v>45116.927600000003</v>
      </c>
    </row>
    <row r="53" spans="1:21" x14ac:dyDescent="0.2">
      <c r="A53" s="40" t="s">
        <v>49</v>
      </c>
      <c r="B53" s="41" t="s">
        <v>37</v>
      </c>
      <c r="C53" s="40">
        <v>60135.559600000001</v>
      </c>
      <c r="D53" s="40">
        <v>4.8999999999999998E-3</v>
      </c>
      <c r="E53" s="30">
        <f>+(C53-C$7)/C$8</f>
        <v>21237.280979924741</v>
      </c>
      <c r="F53" s="30">
        <f>ROUND(2*E53,0)/2</f>
        <v>21237.5</v>
      </c>
      <c r="G53" s="30">
        <f>+C53-(C$7+F53*C$8)</f>
        <v>-5.7532499995431863E-2</v>
      </c>
      <c r="J53" s="30"/>
      <c r="K53" s="30">
        <f>+G53</f>
        <v>-5.7532499995431863E-2</v>
      </c>
      <c r="L53" s="30"/>
      <c r="M53" s="30"/>
      <c r="N53" s="30"/>
      <c r="O53" s="30">
        <f ca="1">+C$11+C$12*$F53</f>
        <v>-5.7898081658625325E-2</v>
      </c>
      <c r="P53" s="30"/>
      <c r="Q53" s="31">
        <f>+C53-15018.5</f>
        <v>45117.059600000001</v>
      </c>
    </row>
    <row r="54" spans="1:21" x14ac:dyDescent="0.2">
      <c r="C54" s="9"/>
      <c r="D54" s="9"/>
    </row>
    <row r="55" spans="1:21" x14ac:dyDescent="0.2">
      <c r="C55" s="9"/>
      <c r="D55" s="9"/>
    </row>
    <row r="56" spans="1:21" x14ac:dyDescent="0.2">
      <c r="C56" s="9"/>
      <c r="D56" s="9"/>
    </row>
    <row r="57" spans="1:21" x14ac:dyDescent="0.2">
      <c r="C57" s="9"/>
      <c r="D57" s="9"/>
    </row>
    <row r="58" spans="1:21" x14ac:dyDescent="0.2">
      <c r="C58" s="9"/>
      <c r="D58" s="9"/>
    </row>
    <row r="59" spans="1:21" x14ac:dyDescent="0.2">
      <c r="C59" s="9"/>
      <c r="D59" s="9"/>
    </row>
    <row r="60" spans="1:21" x14ac:dyDescent="0.2">
      <c r="C60" s="9"/>
      <c r="D60" s="9"/>
    </row>
    <row r="61" spans="1:21" x14ac:dyDescent="0.2">
      <c r="C61" s="9"/>
      <c r="D61" s="9"/>
    </row>
    <row r="62" spans="1:21" x14ac:dyDescent="0.2">
      <c r="C62" s="9"/>
      <c r="D62" s="9"/>
    </row>
    <row r="63" spans="1:21" x14ac:dyDescent="0.2">
      <c r="C63" s="9"/>
      <c r="D63" s="9"/>
    </row>
    <row r="64" spans="1:21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</sheetData>
  <sortState xmlns:xlrd2="http://schemas.microsoft.com/office/spreadsheetml/2017/richdata2" ref="A21:Y56">
    <sortCondition ref="C21:C5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2024-08-24T08:27:57Z</dcterms:modified>
</cp:coreProperties>
</file>