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F7038C1-E8C7-4D62-B1DB-3E4C30D3B27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36" i="1"/>
  <c r="G11" i="1"/>
  <c r="E14" i="1"/>
  <c r="E15" i="1" s="1"/>
  <c r="C17" i="1"/>
  <c r="Q35" i="1"/>
  <c r="Q34" i="1"/>
  <c r="C8" i="1"/>
  <c r="C7" i="1"/>
  <c r="E22" i="1"/>
  <c r="F22" i="1"/>
  <c r="Q21" i="1"/>
  <c r="Q22" i="1"/>
  <c r="Q24" i="1"/>
  <c r="Q25" i="1"/>
  <c r="Q26" i="1"/>
  <c r="Q27" i="1"/>
  <c r="Q28" i="1"/>
  <c r="Q29" i="1"/>
  <c r="Q30" i="1"/>
  <c r="Q31" i="1"/>
  <c r="Q32" i="1"/>
  <c r="Q33" i="1"/>
  <c r="Q23" i="1"/>
  <c r="E35" i="1"/>
  <c r="F35" i="1"/>
  <c r="E27" i="1"/>
  <c r="F27" i="1"/>
  <c r="E21" i="1"/>
  <c r="F21" i="1"/>
  <c r="G21" i="1"/>
  <c r="H21" i="1"/>
  <c r="E32" i="1"/>
  <c r="F32" i="1"/>
  <c r="G32" i="1"/>
  <c r="H32" i="1"/>
  <c r="E24" i="1"/>
  <c r="F24" i="1"/>
  <c r="E29" i="1"/>
  <c r="F29" i="1"/>
  <c r="G29" i="1"/>
  <c r="H29" i="1"/>
  <c r="E34" i="1"/>
  <c r="F34" i="1"/>
  <c r="G34" i="1"/>
  <c r="H34" i="1"/>
  <c r="E26" i="1"/>
  <c r="F26" i="1"/>
  <c r="G26" i="1"/>
  <c r="H26" i="1"/>
  <c r="E31" i="1"/>
  <c r="F31" i="1"/>
  <c r="G31" i="1"/>
  <c r="H31" i="1"/>
  <c r="G25" i="1"/>
  <c r="H25" i="1"/>
  <c r="E23" i="1"/>
  <c r="F23" i="1"/>
  <c r="G23" i="1"/>
  <c r="E36" i="1"/>
  <c r="F36" i="1"/>
  <c r="G36" i="1"/>
  <c r="H36" i="1"/>
  <c r="E28" i="1"/>
  <c r="F28" i="1"/>
  <c r="G28" i="1"/>
  <c r="H28" i="1"/>
  <c r="G22" i="1"/>
  <c r="H22" i="1"/>
  <c r="G35" i="1"/>
  <c r="H35" i="1"/>
  <c r="E33" i="1"/>
  <c r="F33" i="1"/>
  <c r="G33" i="1"/>
  <c r="H33" i="1"/>
  <c r="G27" i="1"/>
  <c r="H27" i="1"/>
  <c r="E25" i="1"/>
  <c r="F25" i="1"/>
  <c r="E30" i="1"/>
  <c r="F30" i="1"/>
  <c r="G30" i="1"/>
  <c r="H30" i="1"/>
  <c r="G24" i="1"/>
  <c r="H24" i="1"/>
  <c r="H23" i="1"/>
  <c r="C11" i="1"/>
  <c r="C12" i="1" l="1"/>
  <c r="C16" i="1" l="1"/>
  <c r="D18" i="1" s="1"/>
  <c r="O28" i="1"/>
  <c r="O35" i="1"/>
  <c r="O33" i="1"/>
  <c r="O26" i="1"/>
  <c r="C15" i="1"/>
  <c r="O23" i="1"/>
  <c r="O34" i="1"/>
  <c r="O25" i="1"/>
  <c r="O21" i="1"/>
  <c r="O31" i="1"/>
  <c r="O32" i="1"/>
  <c r="O30" i="1"/>
  <c r="O27" i="1"/>
  <c r="O36" i="1"/>
  <c r="O29" i="1"/>
  <c r="O22" i="1"/>
  <c r="O24" i="1"/>
  <c r="C18" i="1" l="1"/>
  <c r="E16" i="1"/>
  <c r="E17" i="1" s="1"/>
</calcChain>
</file>

<file path=xl/sharedStrings.xml><?xml version="1.0" encoding="utf-8"?>
<sst xmlns="http://schemas.openxmlformats.org/spreadsheetml/2006/main" count="77" uniqueCount="54">
  <si>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</si>
  <si>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</si>
  <si>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</si>
  <si>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</si>
  <si>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</si>
  <si>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</si>
  <si>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</si>
  <si>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</si>
  <si>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</si>
  <si>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</si>
  <si>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</si>
  <si>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</si>
  <si>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</si>
  <si>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</si>
  <si>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</si>
  <si>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</si>
  <si>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</si>
  <si>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</si>
  <si>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</si>
  <si>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</si>
  <si>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</si>
  <si>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</si>
  <si>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</si>
  <si>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</si>
  <si>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</si>
  <si>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</si>
  <si>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</si>
  <si>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</si>
  <si>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</si>
  <si>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</si>
  <si>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</si>
  <si>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</si>
  <si>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</si>
  <si>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</si>
  <si>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</si>
  <si>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</si>
  <si>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</si>
  <si>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Her</t>
  </si>
  <si>
    <t>IBVS 5543</t>
  </si>
  <si>
    <t>II</t>
  </si>
  <si>
    <t>I</t>
  </si>
  <si>
    <t>IBVS 5653</t>
  </si>
  <si>
    <t>IBVS 5713</t>
  </si>
  <si>
    <t>EW</t>
  </si>
  <si>
    <t>IBVS 5505</t>
  </si>
  <si>
    <t>Confirmed by ToMcat (period-search software)</t>
  </si>
  <si>
    <t>IBVS 5505 Eph.</t>
  </si>
  <si>
    <t>IBVS 5837</t>
  </si>
  <si>
    <t>IBVS 5920</t>
  </si>
  <si>
    <t>IBVS 5992</t>
  </si>
  <si>
    <t>Add cycle</t>
  </si>
  <si>
    <t>Old Cycle</t>
  </si>
  <si>
    <t>CCD</t>
  </si>
  <si>
    <t>V1256 Her / GSC 1537-1557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</si>
</sst>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V1256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4.174999994575046E-3</c:v>
                </c:pt>
                <c:pt idx="1">
                  <c:v>-4.3874999973922968E-3</c:v>
                </c:pt>
                <c:pt idx="2">
                  <c:v>1.6249999316642061E-4</c:v>
                </c:pt>
                <c:pt idx="3">
                  <c:v>-2.7500000578584149E-4</c:v>
                </c:pt>
                <c:pt idx="4">
                  <c:v>-3.8750000385334715E-4</c:v>
                </c:pt>
                <c:pt idx="5">
                  <c:v>-4.9999995098914951E-5</c:v>
                </c:pt>
                <c:pt idx="6">
                  <c:v>3.3750000147847459E-4</c:v>
                </c:pt>
                <c:pt idx="7">
                  <c:v>8.0000000161817297E-4</c:v>
                </c:pt>
                <c:pt idx="8">
                  <c:v>-2.3749999672872946E-4</c:v>
                </c:pt>
                <c:pt idx="9">
                  <c:v>-5.0000000192085281E-4</c:v>
                </c:pt>
                <c:pt idx="10">
                  <c:v>3.5000000207219273E-4</c:v>
                </c:pt>
                <c:pt idx="11">
                  <c:v>3.9374999978463165E-3</c:v>
                </c:pt>
                <c:pt idx="12">
                  <c:v>8.3124999946448952E-3</c:v>
                </c:pt>
                <c:pt idx="13">
                  <c:v>1.6375000050175004E-3</c:v>
                </c:pt>
                <c:pt idx="14">
                  <c:v>5.0249999985680915E-3</c:v>
                </c:pt>
                <c:pt idx="15">
                  <c:v>7.1374999970430508E-3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44-45BA-A158-852ED98FEA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44-45BA-A158-852ED98FEA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44-45BA-A158-852ED98FEA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44-45BA-A158-852ED98FEA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44-45BA-A158-852ED98FEA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44-45BA-A158-852ED98FEA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1.6999999999999999E-3</c:v>
                  </c:pt>
                  <c:pt idx="12">
                    <c:v>1.5E-3</c:v>
                  </c:pt>
                  <c:pt idx="14">
                    <c:v>8.0000000000000004E-4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44-45BA-A158-852ED98FEA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-4941</c:v>
                </c:pt>
                <c:pt idx="1">
                  <c:v>-4849.5</c:v>
                </c:pt>
                <c:pt idx="2">
                  <c:v>-323.5</c:v>
                </c:pt>
                <c:pt idx="3">
                  <c:v>-323</c:v>
                </c:pt>
                <c:pt idx="4">
                  <c:v>-169.5</c:v>
                </c:pt>
                <c:pt idx="5">
                  <c:v>-138</c:v>
                </c:pt>
                <c:pt idx="6">
                  <c:v>-128.5</c:v>
                </c:pt>
                <c:pt idx="7">
                  <c:v>0</c:v>
                </c:pt>
                <c:pt idx="8">
                  <c:v>0.5</c:v>
                </c:pt>
                <c:pt idx="9">
                  <c:v>132</c:v>
                </c:pt>
                <c:pt idx="10">
                  <c:v>1194</c:v>
                </c:pt>
                <c:pt idx="11">
                  <c:v>2375.5</c:v>
                </c:pt>
                <c:pt idx="12">
                  <c:v>3286.5</c:v>
                </c:pt>
                <c:pt idx="13">
                  <c:v>4499.5</c:v>
                </c:pt>
                <c:pt idx="14">
                  <c:v>6969</c:v>
                </c:pt>
                <c:pt idx="15">
                  <c:v>9015.5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-3.5592049553600557E-3</c:v>
                </c:pt>
                <c:pt idx="1">
                  <c:v>-3.486361452087648E-3</c:v>
                </c:pt>
                <c:pt idx="2">
                  <c:v>1.1680462234862264E-4</c:v>
                </c:pt>
                <c:pt idx="3">
                  <c:v>1.1720267427907296E-4</c:v>
                </c:pt>
                <c:pt idx="4">
                  <c:v>2.3940461692732032E-4</c:v>
                </c:pt>
                <c:pt idx="5">
                  <c:v>2.6448188854569026E-4</c:v>
                </c:pt>
                <c:pt idx="6">
                  <c:v>2.7204487522424631E-4</c:v>
                </c:pt>
                <c:pt idx="7">
                  <c:v>3.7434422134997782E-4</c:v>
                </c:pt>
                <c:pt idx="8">
                  <c:v>3.7474227328042814E-4</c:v>
                </c:pt>
                <c:pt idx="9">
                  <c:v>4.7942993098886154E-4</c:v>
                </c:pt>
                <c:pt idx="10">
                  <c:v>1.3248922312653353E-3</c:v>
                </c:pt>
                <c:pt idx="11">
                  <c:v>2.2654889429194348E-3</c:v>
                </c:pt>
                <c:pt idx="12">
                  <c:v>2.9907395601999121E-3</c:v>
                </c:pt>
                <c:pt idx="13">
                  <c:v>3.9564135434723823E-3</c:v>
                </c:pt>
                <c:pt idx="14">
                  <c:v>5.9223920279664983E-3</c:v>
                </c:pt>
                <c:pt idx="15">
                  <c:v>7.551618579299646E-3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44-45BA-A158-852ED98FE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05144"/>
        <c:axId val="1"/>
      </c:scatterChart>
      <c:valAx>
        <c:axId val="51300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00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CAFB1B-4168-6B64-B44A-A726D7334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style="2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53</v>
      </c>
      <c r="D1" t="s">
        <v>37</v>
      </c>
    </row>
    <row r="2" spans="1:7" x14ac:dyDescent="0.2">
      <c r="A2" t="s">
        <v>23</v>
      </c>
      <c r="B2" s="2" t="s">
        <v>43</v>
      </c>
      <c r="C2" s="2"/>
      <c r="D2" s="2"/>
    </row>
    <row r="3" spans="1:7" ht="13.5" thickBot="1" x14ac:dyDescent="0.25"/>
    <row r="4" spans="1:7" ht="14.25" thickTop="1" thickBot="1" x14ac:dyDescent="0.25">
      <c r="A4" s="29" t="s">
        <v>46</v>
      </c>
      <c r="C4" s="7">
        <v>52856.395400000001</v>
      </c>
      <c r="D4" s="8">
        <v>0.31827499999999997</v>
      </c>
    </row>
    <row r="6" spans="1:7" x14ac:dyDescent="0.2">
      <c r="A6" s="4" t="s">
        <v>0</v>
      </c>
    </row>
    <row r="7" spans="1:7" x14ac:dyDescent="0.2">
      <c r="A7" t="s">
        <v>1</v>
      </c>
      <c r="C7">
        <f>C4</f>
        <v>52856.395400000001</v>
      </c>
      <c r="D7" s="29"/>
    </row>
    <row r="8" spans="1:7" x14ac:dyDescent="0.2">
      <c r="A8" t="s">
        <v>2</v>
      </c>
      <c r="C8">
        <f>D4</f>
        <v>0.31827499999999997</v>
      </c>
      <c r="D8" s="30"/>
      <c r="E8" s="28" t="s">
        <v>45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3.7434422134997782E-4</v>
      </c>
      <c r="D11" s="2"/>
      <c r="E11" s="11"/>
      <c r="F11" s="24" t="str">
        <f>"F"&amp;E19</f>
        <v>F23</v>
      </c>
      <c r="G11" s="25" t="str">
        <f>"G"&amp;E19</f>
        <v>G23</v>
      </c>
    </row>
    <row r="12" spans="1:7" x14ac:dyDescent="0.2">
      <c r="A12" s="11" t="s">
        <v>15</v>
      </c>
      <c r="B12" s="11"/>
      <c r="C12" s="23">
        <f ca="1">SLOPE(INDIRECT($G$11):G992,INDIRECT($F$11):F992)</f>
        <v>7.9610386090063427E-7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15" t="s">
        <v>50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60354.800113657402</v>
      </c>
    </row>
    <row r="15" spans="1:7" x14ac:dyDescent="0.2">
      <c r="A15" s="13" t="s">
        <v>16</v>
      </c>
      <c r="B15" s="11"/>
      <c r="C15" s="14">
        <f ca="1">(C7+C11)+(C8+C12)*INT(MAX(F21:F3533))</f>
        <v>55725.652076220525</v>
      </c>
      <c r="D15" s="15" t="s">
        <v>51</v>
      </c>
      <c r="E15" s="16">
        <f ca="1">ROUND(2*(E14-$C$7)/$C$8,0)/2+E13</f>
        <v>23560.5</v>
      </c>
    </row>
    <row r="16" spans="1:7" x14ac:dyDescent="0.2">
      <c r="A16" s="17" t="s">
        <v>3</v>
      </c>
      <c r="B16" s="11"/>
      <c r="C16" s="18">
        <f ca="1">+C8+C12</f>
        <v>0.31827579610386086</v>
      </c>
      <c r="D16" s="15" t="s">
        <v>33</v>
      </c>
      <c r="E16" s="25">
        <f ca="1">ROUND(2*(E14-$C$15)/$C$16,0)/2+E13</f>
        <v>14545.5</v>
      </c>
    </row>
    <row r="17" spans="1:17" ht="13.5" thickBot="1" x14ac:dyDescent="0.25">
      <c r="A17" s="15" t="s">
        <v>29</v>
      </c>
      <c r="B17" s="11"/>
      <c r="C17" s="11">
        <f>COUNT(C21:C2191)</f>
        <v>16</v>
      </c>
      <c r="D17" s="15" t="s">
        <v>34</v>
      </c>
      <c r="E17" s="19">
        <f ca="1">+$C$15+$C$16*E16-15018.5-$C$9/24</f>
        <v>45337.028501782566</v>
      </c>
    </row>
    <row r="18" spans="1:17" ht="14.25" thickTop="1" thickBot="1" x14ac:dyDescent="0.25">
      <c r="A18" s="17" t="s">
        <v>4</v>
      </c>
      <c r="B18" s="11"/>
      <c r="C18" s="20">
        <f ca="1">+C15</f>
        <v>55725.652076220525</v>
      </c>
      <c r="D18" s="21">
        <f ca="1">+C16</f>
        <v>0.31827579610386086</v>
      </c>
      <c r="E18" s="22" t="s">
        <v>35</v>
      </c>
    </row>
    <row r="19" spans="1:17" ht="13.5" thickTop="1" x14ac:dyDescent="0.2">
      <c r="A19" s="26" t="s">
        <v>36</v>
      </c>
      <c r="B19"/>
      <c r="E19" s="27">
        <v>23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52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1" t="s">
        <v>44</v>
      </c>
      <c r="B21" s="32" t="s">
        <v>40</v>
      </c>
      <c r="C21" s="33">
        <v>51283.802799999998</v>
      </c>
      <c r="D21" s="33">
        <v>1.1000000000000001E-3</v>
      </c>
      <c r="E21">
        <f t="shared" ref="E21:E36" si="0">+(C21-C$7)/C$8</f>
        <v>-4940.986882413019</v>
      </c>
      <c r="F21">
        <f t="shared" ref="F21:F36" si="1">ROUND(2*E21,0)/2</f>
        <v>-4941</v>
      </c>
      <c r="G21">
        <f t="shared" ref="G21:G36" si="2">+C21-(C$7+F21*C$8)</f>
        <v>4.174999994575046E-3</v>
      </c>
      <c r="H21">
        <f t="shared" ref="H21:H36" si="3">+G21</f>
        <v>4.174999994575046E-3</v>
      </c>
      <c r="O21">
        <f t="shared" ref="O21:O36" ca="1" si="4">+C$11+C$12*$F21</f>
        <v>-3.5592049553600557E-3</v>
      </c>
      <c r="Q21" s="1">
        <f t="shared" ref="Q21:Q36" si="5">+C21-15018.5</f>
        <v>36265.302799999998</v>
      </c>
    </row>
    <row r="22" spans="1:17" x14ac:dyDescent="0.2">
      <c r="A22" s="31" t="s">
        <v>44</v>
      </c>
      <c r="B22" s="32" t="s">
        <v>39</v>
      </c>
      <c r="C22" s="33">
        <v>51312.916400000002</v>
      </c>
      <c r="D22" s="33">
        <v>1.1999999999999999E-3</v>
      </c>
      <c r="E22">
        <f t="shared" si="0"/>
        <v>-4849.5137852486041</v>
      </c>
      <c r="F22">
        <f t="shared" si="1"/>
        <v>-4849.5</v>
      </c>
      <c r="G22">
        <f t="shared" si="2"/>
        <v>-4.3874999973922968E-3</v>
      </c>
      <c r="H22">
        <f t="shared" si="3"/>
        <v>-4.3874999973922968E-3</v>
      </c>
      <c r="O22">
        <f t="shared" ca="1" si="4"/>
        <v>-3.486361452087648E-3</v>
      </c>
      <c r="Q22" s="1">
        <f t="shared" si="5"/>
        <v>36294.416400000002</v>
      </c>
    </row>
    <row r="23" spans="1:17" x14ac:dyDescent="0.2">
      <c r="A23" s="34" t="s">
        <v>38</v>
      </c>
      <c r="B23" s="35" t="s">
        <v>39</v>
      </c>
      <c r="C23" s="34">
        <v>52753.433599999997</v>
      </c>
      <c r="D23" s="36">
        <v>1E-3</v>
      </c>
      <c r="E23">
        <f t="shared" si="0"/>
        <v>-323.49948943525123</v>
      </c>
      <c r="F23">
        <f t="shared" si="1"/>
        <v>-323.5</v>
      </c>
      <c r="G23">
        <f t="shared" si="2"/>
        <v>1.6249999316642061E-4</v>
      </c>
      <c r="H23">
        <f t="shared" si="3"/>
        <v>1.6249999316642061E-4</v>
      </c>
      <c r="O23">
        <f t="shared" ca="1" si="4"/>
        <v>1.1680462234862264E-4</v>
      </c>
      <c r="Q23" s="1">
        <f t="shared" si="5"/>
        <v>37734.933599999997</v>
      </c>
    </row>
    <row r="24" spans="1:17" x14ac:dyDescent="0.2">
      <c r="A24" s="34" t="s">
        <v>38</v>
      </c>
      <c r="B24" s="35" t="s">
        <v>40</v>
      </c>
      <c r="C24" s="34">
        <v>52753.592299999997</v>
      </c>
      <c r="D24" s="36">
        <v>5.9999999999999995E-4</v>
      </c>
      <c r="E24">
        <f t="shared" si="0"/>
        <v>-323.00086403269074</v>
      </c>
      <c r="F24">
        <f t="shared" si="1"/>
        <v>-323</v>
      </c>
      <c r="G24">
        <f t="shared" si="2"/>
        <v>-2.7500000578584149E-4</v>
      </c>
      <c r="H24">
        <f t="shared" si="3"/>
        <v>-2.7500000578584149E-4</v>
      </c>
      <c r="O24">
        <f t="shared" ca="1" si="4"/>
        <v>1.1720267427907296E-4</v>
      </c>
      <c r="Q24" s="1">
        <f t="shared" si="5"/>
        <v>37735.092299999997</v>
      </c>
    </row>
    <row r="25" spans="1:17" x14ac:dyDescent="0.2">
      <c r="A25" s="34" t="s">
        <v>38</v>
      </c>
      <c r="B25" s="35" t="s">
        <v>39</v>
      </c>
      <c r="C25" s="34">
        <v>52802.447399999997</v>
      </c>
      <c r="D25" s="36">
        <v>5.9999999999999995E-4</v>
      </c>
      <c r="E25">
        <f t="shared" si="0"/>
        <v>-169.50121750060157</v>
      </c>
      <c r="F25">
        <f t="shared" si="1"/>
        <v>-169.5</v>
      </c>
      <c r="G25">
        <f t="shared" si="2"/>
        <v>-3.8750000385334715E-4</v>
      </c>
      <c r="H25">
        <f t="shared" si="3"/>
        <v>-3.8750000385334715E-4</v>
      </c>
      <c r="O25">
        <f t="shared" ca="1" si="4"/>
        <v>2.3940461692732032E-4</v>
      </c>
      <c r="Q25" s="1">
        <f t="shared" si="5"/>
        <v>37783.947399999997</v>
      </c>
    </row>
    <row r="26" spans="1:17" x14ac:dyDescent="0.2">
      <c r="A26" s="34" t="s">
        <v>38</v>
      </c>
      <c r="B26" s="35" t="s">
        <v>40</v>
      </c>
      <c r="C26" s="34">
        <v>52812.473400000003</v>
      </c>
      <c r="D26" s="36">
        <v>5.9999999999999995E-4</v>
      </c>
      <c r="E26">
        <f t="shared" si="0"/>
        <v>-138.00015709684601</v>
      </c>
      <c r="F26">
        <f t="shared" si="1"/>
        <v>-138</v>
      </c>
      <c r="G26">
        <f t="shared" si="2"/>
        <v>-4.9999995098914951E-5</v>
      </c>
      <c r="H26">
        <f t="shared" si="3"/>
        <v>-4.9999995098914951E-5</v>
      </c>
      <c r="O26">
        <f t="shared" ca="1" si="4"/>
        <v>2.6448188854569026E-4</v>
      </c>
      <c r="Q26" s="1">
        <f t="shared" si="5"/>
        <v>37793.973400000003</v>
      </c>
    </row>
    <row r="27" spans="1:17" x14ac:dyDescent="0.2">
      <c r="A27" s="34" t="s">
        <v>38</v>
      </c>
      <c r="B27" s="35" t="s">
        <v>39</v>
      </c>
      <c r="C27" s="34">
        <v>52815.4974</v>
      </c>
      <c r="D27" s="36">
        <v>8.0000000000000004E-4</v>
      </c>
      <c r="E27">
        <f t="shared" si="0"/>
        <v>-128.49893959626439</v>
      </c>
      <c r="F27">
        <f t="shared" si="1"/>
        <v>-128.5</v>
      </c>
      <c r="G27">
        <f t="shared" si="2"/>
        <v>3.3750000147847459E-4</v>
      </c>
      <c r="H27">
        <f t="shared" si="3"/>
        <v>3.3750000147847459E-4</v>
      </c>
      <c r="O27">
        <f t="shared" ca="1" si="4"/>
        <v>2.7204487522424631E-4</v>
      </c>
      <c r="Q27" s="1">
        <f t="shared" si="5"/>
        <v>37796.9974</v>
      </c>
    </row>
    <row r="28" spans="1:17" x14ac:dyDescent="0.2">
      <c r="A28" s="34" t="s">
        <v>38</v>
      </c>
      <c r="B28" s="35" t="s">
        <v>40</v>
      </c>
      <c r="C28" s="34">
        <v>52856.396200000003</v>
      </c>
      <c r="D28" s="36">
        <v>5.9999999999999995E-4</v>
      </c>
      <c r="E28">
        <f t="shared" si="0"/>
        <v>2.513549608414651E-3</v>
      </c>
      <c r="F28">
        <f t="shared" si="1"/>
        <v>0</v>
      </c>
      <c r="G28">
        <f t="shared" si="2"/>
        <v>8.0000000161817297E-4</v>
      </c>
      <c r="H28">
        <f t="shared" si="3"/>
        <v>8.0000000161817297E-4</v>
      </c>
      <c r="O28">
        <f t="shared" ca="1" si="4"/>
        <v>3.7434422134997782E-4</v>
      </c>
      <c r="Q28" s="1">
        <f t="shared" si="5"/>
        <v>37837.896200000003</v>
      </c>
    </row>
    <row r="29" spans="1:17" x14ac:dyDescent="0.2">
      <c r="A29" s="34" t="s">
        <v>38</v>
      </c>
      <c r="B29" s="35" t="s">
        <v>39</v>
      </c>
      <c r="C29" s="34">
        <v>52856.554300000003</v>
      </c>
      <c r="D29" s="36">
        <v>5.9999999999999995E-4</v>
      </c>
      <c r="E29">
        <f t="shared" si="0"/>
        <v>0.49925378996835118</v>
      </c>
      <c r="F29">
        <f t="shared" si="1"/>
        <v>0.5</v>
      </c>
      <c r="G29">
        <f t="shared" si="2"/>
        <v>-2.3749999672872946E-4</v>
      </c>
      <c r="H29">
        <f t="shared" si="3"/>
        <v>-2.3749999672872946E-4</v>
      </c>
      <c r="O29">
        <f t="shared" ca="1" si="4"/>
        <v>3.7474227328042814E-4</v>
      </c>
      <c r="Q29" s="1">
        <f t="shared" si="5"/>
        <v>37838.054300000003</v>
      </c>
    </row>
    <row r="30" spans="1:17" x14ac:dyDescent="0.2">
      <c r="A30" s="34" t="s">
        <v>38</v>
      </c>
      <c r="B30" s="35" t="s">
        <v>40</v>
      </c>
      <c r="C30" s="34">
        <v>52898.407200000001</v>
      </c>
      <c r="D30" s="36">
        <v>8.0000000000000004E-4</v>
      </c>
      <c r="E30">
        <f t="shared" si="0"/>
        <v>131.99842903149863</v>
      </c>
      <c r="F30">
        <f t="shared" si="1"/>
        <v>132</v>
      </c>
      <c r="G30">
        <f t="shared" si="2"/>
        <v>-5.0000000192085281E-4</v>
      </c>
      <c r="H30">
        <f t="shared" si="3"/>
        <v>-5.0000000192085281E-4</v>
      </c>
      <c r="O30">
        <f t="shared" ca="1" si="4"/>
        <v>4.7942993098886154E-4</v>
      </c>
      <c r="Q30" s="1">
        <f t="shared" si="5"/>
        <v>37879.907200000001</v>
      </c>
    </row>
    <row r="31" spans="1:17" x14ac:dyDescent="0.2">
      <c r="A31" s="33" t="s">
        <v>41</v>
      </c>
      <c r="B31" s="32" t="s">
        <v>40</v>
      </c>
      <c r="C31" s="33">
        <v>53236.416100000002</v>
      </c>
      <c r="D31" s="33">
        <v>5.0000000000000001E-4</v>
      </c>
      <c r="E31">
        <f t="shared" si="0"/>
        <v>1194.0010996779545</v>
      </c>
      <c r="F31">
        <f t="shared" si="1"/>
        <v>1194</v>
      </c>
      <c r="G31">
        <f t="shared" si="2"/>
        <v>3.5000000207219273E-4</v>
      </c>
      <c r="H31">
        <f t="shared" si="3"/>
        <v>3.5000000207219273E-4</v>
      </c>
      <c r="O31">
        <f t="shared" ca="1" si="4"/>
        <v>1.3248922312653353E-3</v>
      </c>
      <c r="Q31" s="1">
        <f t="shared" si="5"/>
        <v>38217.916100000002</v>
      </c>
    </row>
    <row r="32" spans="1:17" x14ac:dyDescent="0.2">
      <c r="A32" s="33" t="s">
        <v>42</v>
      </c>
      <c r="B32" s="32" t="s">
        <v>39</v>
      </c>
      <c r="C32" s="33">
        <v>53612.461600000002</v>
      </c>
      <c r="D32" s="33">
        <v>1.6999999999999999E-3</v>
      </c>
      <c r="E32">
        <f t="shared" si="0"/>
        <v>2375.5123713769576</v>
      </c>
      <c r="F32">
        <f t="shared" si="1"/>
        <v>2375.5</v>
      </c>
      <c r="G32">
        <f t="shared" si="2"/>
        <v>3.9374999978463165E-3</v>
      </c>
      <c r="H32">
        <f t="shared" si="3"/>
        <v>3.9374999978463165E-3</v>
      </c>
      <c r="O32">
        <f t="shared" ca="1" si="4"/>
        <v>2.2654889429194348E-3</v>
      </c>
      <c r="Q32" s="1">
        <f t="shared" si="5"/>
        <v>38593.961600000002</v>
      </c>
    </row>
    <row r="33" spans="1:17" x14ac:dyDescent="0.2">
      <c r="A33" s="33" t="s">
        <v>42</v>
      </c>
      <c r="B33" s="32" t="s">
        <v>39</v>
      </c>
      <c r="C33" s="33">
        <v>53902.414499999999</v>
      </c>
      <c r="D33" s="33">
        <v>1.5E-3</v>
      </c>
      <c r="E33">
        <f t="shared" si="0"/>
        <v>3286.52611735134</v>
      </c>
      <c r="F33">
        <f t="shared" si="1"/>
        <v>3286.5</v>
      </c>
      <c r="G33">
        <f t="shared" si="2"/>
        <v>8.3124999946448952E-3</v>
      </c>
      <c r="H33">
        <f t="shared" si="3"/>
        <v>8.3124999946448952E-3</v>
      </c>
      <c r="O33">
        <f t="shared" ca="1" si="4"/>
        <v>2.9907395601999121E-3</v>
      </c>
      <c r="Q33" s="1">
        <f t="shared" si="5"/>
        <v>38883.914499999999</v>
      </c>
    </row>
    <row r="34" spans="1:17" x14ac:dyDescent="0.2">
      <c r="A34" s="39" t="s">
        <v>47</v>
      </c>
      <c r="B34" s="32" t="s">
        <v>39</v>
      </c>
      <c r="C34" s="33">
        <v>54288.475400000003</v>
      </c>
      <c r="D34" s="33"/>
      <c r="E34">
        <f t="shared" si="0"/>
        <v>4499.5051449218499</v>
      </c>
      <c r="F34">
        <f t="shared" si="1"/>
        <v>4499.5</v>
      </c>
      <c r="G34">
        <f t="shared" si="2"/>
        <v>1.6375000050175004E-3</v>
      </c>
      <c r="H34">
        <f t="shared" si="3"/>
        <v>1.6375000050175004E-3</v>
      </c>
      <c r="O34">
        <f t="shared" ca="1" si="4"/>
        <v>3.9564135434723823E-3</v>
      </c>
      <c r="Q34" s="1">
        <f t="shared" si="5"/>
        <v>39269.975400000003</v>
      </c>
    </row>
    <row r="35" spans="1:17" x14ac:dyDescent="0.2">
      <c r="A35" s="34" t="s">
        <v>48</v>
      </c>
      <c r="B35" s="35" t="s">
        <v>40</v>
      </c>
      <c r="C35" s="34">
        <v>55074.458899999998</v>
      </c>
      <c r="D35" s="34">
        <v>8.0000000000000004E-4</v>
      </c>
      <c r="E35">
        <f t="shared" si="0"/>
        <v>6969.0157882334361</v>
      </c>
      <c r="F35">
        <f t="shared" si="1"/>
        <v>6969</v>
      </c>
      <c r="G35">
        <f t="shared" si="2"/>
        <v>5.0249999985680915E-3</v>
      </c>
      <c r="H35">
        <f t="shared" si="3"/>
        <v>5.0249999985680915E-3</v>
      </c>
      <c r="O35">
        <f t="shared" ca="1" si="4"/>
        <v>5.9223920279664983E-3</v>
      </c>
      <c r="Q35" s="1">
        <f t="shared" si="5"/>
        <v>40055.958899999998</v>
      </c>
    </row>
    <row r="36" spans="1:17" x14ac:dyDescent="0.2">
      <c r="A36" s="34" t="s">
        <v>49</v>
      </c>
      <c r="B36" s="35" t="s">
        <v>39</v>
      </c>
      <c r="C36" s="34">
        <v>55725.810799999999</v>
      </c>
      <c r="D36" s="34">
        <v>5.0000000000000001E-4</v>
      </c>
      <c r="E36">
        <f t="shared" si="0"/>
        <v>9015.5224255753619</v>
      </c>
      <c r="F36">
        <f t="shared" si="1"/>
        <v>9015.5</v>
      </c>
      <c r="G36">
        <f t="shared" si="2"/>
        <v>7.1374999970430508E-3</v>
      </c>
      <c r="H36">
        <f t="shared" si="3"/>
        <v>7.1374999970430508E-3</v>
      </c>
      <c r="O36">
        <f t="shared" ca="1" si="4"/>
        <v>7.551618579299646E-3</v>
      </c>
      <c r="Q36" s="1">
        <f t="shared" si="5"/>
        <v>40707.310799999999</v>
      </c>
    </row>
    <row r="37" spans="1:17" x14ac:dyDescent="0.2">
      <c r="A37" s="37"/>
      <c r="B37" s="38"/>
      <c r="C37" s="37"/>
      <c r="D37" s="37"/>
      <c r="Q37" s="1"/>
    </row>
    <row r="38" spans="1:17" x14ac:dyDescent="0.2">
      <c r="A38" s="37"/>
      <c r="B38" s="38"/>
      <c r="C38" s="37"/>
      <c r="D38" s="37"/>
      <c r="Q38" s="1"/>
    </row>
    <row r="39" spans="1:17" x14ac:dyDescent="0.2">
      <c r="A39" s="37"/>
      <c r="B39" s="38"/>
      <c r="C39" s="37"/>
      <c r="D39" s="37"/>
      <c r="Q39" s="1"/>
    </row>
    <row r="40" spans="1:17" x14ac:dyDescent="0.2">
      <c r="A40" s="37"/>
      <c r="B40" s="38"/>
      <c r="C40" s="37"/>
      <c r="D40" s="37"/>
      <c r="Q40" s="1"/>
    </row>
    <row r="41" spans="1:17" x14ac:dyDescent="0.2">
      <c r="A41" s="37"/>
      <c r="B41" s="38"/>
      <c r="C41" s="37"/>
      <c r="D41" s="37"/>
      <c r="Q41" s="1"/>
    </row>
    <row r="42" spans="1:17" x14ac:dyDescent="0.2">
      <c r="A42" s="37"/>
      <c r="B42" s="38"/>
      <c r="C42" s="37"/>
      <c r="D42" s="37"/>
      <c r="Q42" s="1"/>
    </row>
    <row r="43" spans="1:17" x14ac:dyDescent="0.2">
      <c r="A43" s="37"/>
      <c r="B43" s="38"/>
      <c r="C43" s="37"/>
      <c r="D43" s="37"/>
      <c r="Q43" s="1"/>
    </row>
    <row r="44" spans="1:17" x14ac:dyDescent="0.2">
      <c r="A44" s="37"/>
      <c r="B44" s="38"/>
      <c r="C44" s="37"/>
      <c r="D44" s="37"/>
      <c r="Q44" s="1"/>
    </row>
    <row r="45" spans="1:17" x14ac:dyDescent="0.2">
      <c r="A45" s="37"/>
      <c r="B45" s="38"/>
      <c r="C45" s="37"/>
      <c r="D45" s="37"/>
      <c r="Q45" s="1"/>
    </row>
    <row r="46" spans="1:17" x14ac:dyDescent="0.2">
      <c r="A46" s="37"/>
      <c r="B46" s="38"/>
      <c r="C46" s="37"/>
      <c r="D46" s="37"/>
      <c r="Q46" s="1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2024-02-14T06:12:09Z</dcterms:modified>
</cp:coreProperties>
</file>