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65A564-BEC7-4AC4-83FC-6447F2B1A8E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Q21" i="1"/>
  <c r="E35" i="1"/>
  <c r="F35" i="1"/>
  <c r="G35" i="1"/>
  <c r="I35" i="1"/>
  <c r="Q35" i="1"/>
  <c r="E36" i="1"/>
  <c r="F36" i="1"/>
  <c r="G36" i="1"/>
  <c r="J36" i="1"/>
  <c r="Q36" i="1"/>
  <c r="E37" i="1"/>
  <c r="F37" i="1"/>
  <c r="G37" i="1"/>
  <c r="J37" i="1"/>
  <c r="Q37" i="1"/>
  <c r="E37" i="2"/>
  <c r="F37" i="2"/>
  <c r="G37" i="2"/>
  <c r="I37" i="2"/>
  <c r="D9" i="2"/>
  <c r="C9" i="2"/>
  <c r="Q37" i="2"/>
  <c r="E36" i="2"/>
  <c r="F36" i="2"/>
  <c r="G36" i="2"/>
  <c r="I36" i="2"/>
  <c r="Q36" i="2"/>
  <c r="E21" i="2"/>
  <c r="F21" i="2"/>
  <c r="G21" i="2"/>
  <c r="H21" i="2"/>
  <c r="E27" i="2"/>
  <c r="F27" i="2"/>
  <c r="G27" i="2"/>
  <c r="H27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Q21" i="2"/>
  <c r="Q27" i="2"/>
  <c r="F16" i="2"/>
  <c r="F17" i="2" s="1"/>
  <c r="C17" i="2"/>
  <c r="Q35" i="2"/>
  <c r="Q22" i="2"/>
  <c r="Q23" i="2"/>
  <c r="Q24" i="2"/>
  <c r="Q25" i="2"/>
  <c r="Q26" i="2"/>
  <c r="Q28" i="2"/>
  <c r="Q29" i="2"/>
  <c r="Q30" i="2"/>
  <c r="Q31" i="2"/>
  <c r="Q32" i="2"/>
  <c r="Q33" i="2"/>
  <c r="Q34" i="2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F11" i="1"/>
  <c r="Q23" i="1"/>
  <c r="Q24" i="1"/>
  <c r="Q25" i="1"/>
  <c r="Q26" i="1"/>
  <c r="Q27" i="1"/>
  <c r="Q28" i="1"/>
  <c r="Q29" i="1"/>
  <c r="Q30" i="1"/>
  <c r="Q31" i="1"/>
  <c r="Q32" i="1"/>
  <c r="Q33" i="1"/>
  <c r="Q34" i="1"/>
  <c r="G11" i="1"/>
  <c r="E22" i="1"/>
  <c r="F22" i="1"/>
  <c r="G22" i="1"/>
  <c r="I22" i="1"/>
  <c r="E15" i="1"/>
  <c r="C17" i="1"/>
  <c r="Q22" i="1"/>
  <c r="C12" i="2"/>
  <c r="C11" i="2"/>
  <c r="C12" i="1"/>
  <c r="C16" i="1" l="1"/>
  <c r="D18" i="1" s="1"/>
  <c r="O35" i="2"/>
  <c r="O24" i="2"/>
  <c r="O29" i="2"/>
  <c r="O32" i="2"/>
  <c r="O25" i="2"/>
  <c r="O37" i="2"/>
  <c r="O34" i="2"/>
  <c r="C15" i="2"/>
  <c r="F18" i="2" s="1"/>
  <c r="O30" i="2"/>
  <c r="O33" i="2"/>
  <c r="O22" i="2"/>
  <c r="O31" i="2"/>
  <c r="O21" i="2"/>
  <c r="O27" i="2"/>
  <c r="O26" i="2"/>
  <c r="O28" i="2"/>
  <c r="O36" i="2"/>
  <c r="O23" i="2"/>
  <c r="C16" i="2"/>
  <c r="D18" i="2" s="1"/>
  <c r="C11" i="1"/>
  <c r="O30" i="1" l="1"/>
  <c r="O27" i="1"/>
  <c r="O33" i="1"/>
  <c r="O28" i="1"/>
  <c r="O21" i="1"/>
  <c r="O34" i="1"/>
  <c r="O26" i="1"/>
  <c r="O23" i="1"/>
  <c r="O32" i="1"/>
  <c r="O25" i="1"/>
  <c r="O29" i="1"/>
  <c r="O24" i="1"/>
  <c r="O31" i="1"/>
  <c r="O37" i="1"/>
  <c r="C15" i="1"/>
  <c r="O35" i="1"/>
  <c r="O36" i="1"/>
  <c r="O22" i="1"/>
  <c r="F19" i="2"/>
  <c r="C18" i="2"/>
  <c r="C18" i="1" l="1"/>
  <c r="E16" i="1"/>
  <c r="E17" i="1" s="1"/>
</calcChain>
</file>

<file path=xl/sharedStrings.xml><?xml version="1.0" encoding="utf-8"?>
<sst xmlns="http://schemas.openxmlformats.org/spreadsheetml/2006/main" count="153" uniqueCount="60">
  <si>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</si>
  <si>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</si>
  <si>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</si>
  <si>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</si>
  <si>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</si>
  <si>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</si>
  <si>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</si>
  <si>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</si>
  <si>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</si>
  <si>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</si>
  <si>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</si>
  <si>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</si>
  <si>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</si>
  <si>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</si>
  <si>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</si>
  <si>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</si>
  <si>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</si>
  <si>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</si>
  <si>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</si>
  <si>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</si>
  <si>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</si>
  <si>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</si>
  <si>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</si>
  <si>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</si>
  <si>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</si>
  <si>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</si>
  <si>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</si>
  <si>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</si>
  <si>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</si>
  <si>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</si>
  <si>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</si>
  <si>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</si>
  <si>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</si>
  <si>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</si>
  <si>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</si>
  <si>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</si>
  <si>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</si>
  <si>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</si>
  <si>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</si>
  <si>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</si>
  <si>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Her</t>
  </si>
  <si>
    <t>IBVS 5543</t>
  </si>
  <si>
    <t>I</t>
  </si>
  <si>
    <t>II</t>
  </si>
  <si>
    <t>IBVS 5653</t>
  </si>
  <si>
    <t>IBVS 5713</t>
  </si>
  <si>
    <t>IBVS 5505 Eph.</t>
  </si>
  <si>
    <t>Checked by ToMcat (period search software)</t>
  </si>
  <si>
    <t>EW</t>
  </si>
  <si>
    <t>IBVS 5920</t>
  </si>
  <si>
    <t>Add cycle</t>
  </si>
  <si>
    <t>Old Cycle</t>
  </si>
  <si>
    <t>IBVS 5505</t>
  </si>
  <si>
    <t>V1261 Her / GSC 1549-0121</t>
  </si>
  <si>
    <t>IBVS 6154</t>
  </si>
  <si>
    <t>RHN 2020</t>
  </si>
  <si>
    <t>Active 2</t>
  </si>
  <si>
    <t>V1256 Her / GSC 1549-0121</t>
  </si>
  <si>
    <t>CCD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</si>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</sst>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V1261 Her - O-C Diagr.</a:t>
            </a:r>
          </a:p>
        </c:rich>
      </c:tx>
      <c:layout>
        <c:manualLayout>
          <c:xMode val="edge"/>
          <c:yMode val="edge"/>
          <c:x val="0.34502139089560152"/>
          <c:y val="3.5087670254235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93-4C01-A313-F173534D325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-4.010000000562286E-2</c:v>
                </c:pt>
                <c:pt idx="1">
                  <c:v>-6.409499999426771E-2</c:v>
                </c:pt>
                <c:pt idx="2">
                  <c:v>4.0744999998423737E-2</c:v>
                </c:pt>
                <c:pt idx="3">
                  <c:v>4.8045000003185123E-2</c:v>
                </c:pt>
                <c:pt idx="4">
                  <c:v>-3.8144999998621643E-2</c:v>
                </c:pt>
                <c:pt idx="5">
                  <c:v>5.7159999996656552E-2</c:v>
                </c:pt>
                <c:pt idx="6">
                  <c:v>-6.4389999999548309E-2</c:v>
                </c:pt>
                <c:pt idx="7">
                  <c:v>-0.10871499999484513</c:v>
                </c:pt>
                <c:pt idx="8">
                  <c:v>-9.1319999999541324E-2</c:v>
                </c:pt>
                <c:pt idx="9">
                  <c:v>0.10622500000317814</c:v>
                </c:pt>
                <c:pt idx="10">
                  <c:v>8.5920000004989561E-2</c:v>
                </c:pt>
                <c:pt idx="11">
                  <c:v>5.7500000002619345E-2</c:v>
                </c:pt>
                <c:pt idx="12">
                  <c:v>4.0585000002465677E-2</c:v>
                </c:pt>
                <c:pt idx="13">
                  <c:v>5.582499999582069E-2</c:v>
                </c:pt>
                <c:pt idx="14">
                  <c:v>1.2645000002521556E-2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93-4C01-A313-F173534D3254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5">
                  <c:v>7.160120992193697E-2</c:v>
                </c:pt>
                <c:pt idx="16">
                  <c:v>-4.4350000003760215E-2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93-4C01-A313-F173534D3254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93-4C01-A313-F173534D3254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93-4C01-A313-F173534D325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93-4C01-A313-F173534D325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93-4C01-A313-F173534D325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-3530</c:v>
                </c:pt>
                <c:pt idx="1">
                  <c:v>-233.5</c:v>
                </c:pt>
                <c:pt idx="2">
                  <c:v>-231.5</c:v>
                </c:pt>
                <c:pt idx="3">
                  <c:v>-121.5</c:v>
                </c:pt>
                <c:pt idx="4">
                  <c:v>-98.5</c:v>
                </c:pt>
                <c:pt idx="5">
                  <c:v>-92</c:v>
                </c:pt>
                <c:pt idx="6">
                  <c:v>-47</c:v>
                </c:pt>
                <c:pt idx="7">
                  <c:v>0.5</c:v>
                </c:pt>
                <c:pt idx="8">
                  <c:v>34</c:v>
                </c:pt>
                <c:pt idx="9">
                  <c:v>42.5</c:v>
                </c:pt>
                <c:pt idx="10">
                  <c:v>886</c:v>
                </c:pt>
                <c:pt idx="11">
                  <c:v>1700</c:v>
                </c:pt>
                <c:pt idx="12">
                  <c:v>1700.5</c:v>
                </c:pt>
                <c:pt idx="13">
                  <c:v>2352.5</c:v>
                </c:pt>
                <c:pt idx="14">
                  <c:v>4988.5</c:v>
                </c:pt>
                <c:pt idx="15">
                  <c:v>9651.5</c:v>
                </c:pt>
                <c:pt idx="16">
                  <c:v>13615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-1.2962938392988678E-3</c:v>
                </c:pt>
                <c:pt idx="1">
                  <c:v>4.0570387321632916E-3</c:v>
                </c:pt>
                <c:pt idx="2">
                  <c:v>4.0602866208764498E-3</c:v>
                </c:pt>
                <c:pt idx="3">
                  <c:v>4.238920500100123E-3</c:v>
                </c:pt>
                <c:pt idx="4">
                  <c:v>4.2762712203014358E-3</c:v>
                </c:pt>
                <c:pt idx="5">
                  <c:v>4.2868268586191988E-3</c:v>
                </c:pt>
                <c:pt idx="6">
                  <c:v>4.3599043546652463E-3</c:v>
                </c:pt>
                <c:pt idx="7">
                  <c:v>4.4370417116027412E-3</c:v>
                </c:pt>
                <c:pt idx="8">
                  <c:v>4.4914438475481327E-3</c:v>
                </c:pt>
                <c:pt idx="9">
                  <c:v>4.5052473745790531E-3</c:v>
                </c:pt>
                <c:pt idx="10">
                  <c:v>5.8750444393533083E-3</c:v>
                </c:pt>
                <c:pt idx="11">
                  <c:v>7.1969351456084869E-3</c:v>
                </c:pt>
                <c:pt idx="12">
                  <c:v>7.197747117786776E-3</c:v>
                </c:pt>
                <c:pt idx="13">
                  <c:v>8.2565588382761818E-3</c:v>
                </c:pt>
                <c:pt idx="14">
                  <c:v>1.2537276162218015E-2</c:v>
                </c:pt>
                <c:pt idx="15">
                  <c:v>2.0109728696945165E-2</c:v>
                </c:pt>
                <c:pt idx="16">
                  <c:v>2.6546232154245415E-2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93-4C01-A313-F173534D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47352"/>
        <c:axId val="1"/>
      </c:scatterChart>
      <c:valAx>
        <c:axId val="691347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4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97937099967764"/>
          <c:w val="0.6736842105263158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V1261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-8.4629000004497357E-2</c:v>
                </c:pt>
                <c:pt idx="1">
                  <c:v>-8.7066000000049826E-2</c:v>
                </c:pt>
                <c:pt idx="2">
                  <c:v>-8.7201000002096407E-2</c:v>
                </c:pt>
                <c:pt idx="3">
                  <c:v>-8.6962999994284473E-2</c:v>
                </c:pt>
                <c:pt idx="4">
                  <c:v>-8.7859999999636784E-2</c:v>
                </c:pt>
                <c:pt idx="5">
                  <c:v>-8.5164999996777624E-2</c:v>
                </c:pt>
                <c:pt idx="6">
                  <c:v>-8.3565000000817236E-2</c:v>
                </c:pt>
                <c:pt idx="7">
                  <c:v>-8.5246999995433725E-2</c:v>
                </c:pt>
                <c:pt idx="8">
                  <c:v>-8.6272000000462867E-2</c:v>
                </c:pt>
                <c:pt idx="9">
                  <c:v>-8.6311999992176425E-2</c:v>
                </c:pt>
                <c:pt idx="10">
                  <c:v>-8.6653999998816289E-2</c:v>
                </c:pt>
                <c:pt idx="11">
                  <c:v>-8.7793999999121297E-2</c:v>
                </c:pt>
                <c:pt idx="12">
                  <c:v>-8.1240999999863561E-2</c:v>
                </c:pt>
                <c:pt idx="13">
                  <c:v>-8.6167000001296401E-2</c:v>
                </c:pt>
                <c:pt idx="14">
                  <c:v>-8.8884999997389968E-2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2-4EE3-84F0-8C75151C6EF9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5">
                  <c:v>-9.7907790077442769E-2</c:v>
                </c:pt>
                <c:pt idx="16">
                  <c:v>-0.10496799999964423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42-4EE3-84F0-8C75151C6EF9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42-4EE3-84F0-8C75151C6EF9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42-4EE3-84F0-8C75151C6EF9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42-4EE3-84F0-8C75151C6EF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42-4EE3-84F0-8C75151C6EF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3.0000000000000001E-3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1.4E-3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2.0999999999999999E-3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1.8E-3</c:v>
                  </c:pt>
                  <c:pt idx="12">
                    <c:v>2.5000000000000001E-3</c:v>
                  </c:pt>
                  <c:pt idx="13">
                    <c:v>1.2999999999999999E-3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42-4EE3-84F0-8C75151C6EF9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-3946.5</c:v>
                </c:pt>
                <c:pt idx="1">
                  <c:v>-261</c:v>
                </c:pt>
                <c:pt idx="2">
                  <c:v>-258.5</c:v>
                </c:pt>
                <c:pt idx="3">
                  <c:v>-135.5</c:v>
                </c:pt>
                <c:pt idx="4">
                  <c:v>-110</c:v>
                </c:pt>
                <c:pt idx="5">
                  <c:v>-102.5</c:v>
                </c:pt>
                <c:pt idx="6">
                  <c:v>-52.5</c:v>
                </c:pt>
                <c:pt idx="7">
                  <c:v>0.5</c:v>
                </c:pt>
                <c:pt idx="8">
                  <c:v>38</c:v>
                </c:pt>
                <c:pt idx="9">
                  <c:v>48</c:v>
                </c:pt>
                <c:pt idx="10">
                  <c:v>991</c:v>
                </c:pt>
                <c:pt idx="11">
                  <c:v>1901</c:v>
                </c:pt>
                <c:pt idx="12">
                  <c:v>1901.5</c:v>
                </c:pt>
                <c:pt idx="13">
                  <c:v>2630.5</c:v>
                </c:pt>
                <c:pt idx="14">
                  <c:v>5577.5</c:v>
                </c:pt>
                <c:pt idx="15">
                  <c:v>10791</c:v>
                </c:pt>
                <c:pt idx="16">
                  <c:v>15222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-7.3085919101944105E-2</c:v>
                </c:pt>
                <c:pt idx="1">
                  <c:v>-7.9238576879260239E-2</c:v>
                </c:pt>
                <c:pt idx="2">
                  <c:v>-7.9242750436292739E-2</c:v>
                </c:pt>
                <c:pt idx="3">
                  <c:v>-7.9448089442291897E-2</c:v>
                </c:pt>
                <c:pt idx="4">
                  <c:v>-7.949065972402343E-2</c:v>
                </c:pt>
                <c:pt idx="5">
                  <c:v>-7.9503180395120943E-2</c:v>
                </c:pt>
                <c:pt idx="6">
                  <c:v>-7.9586651535771005E-2</c:v>
                </c:pt>
                <c:pt idx="7">
                  <c:v>-7.9675130944860062E-2</c:v>
                </c:pt>
                <c:pt idx="8">
                  <c:v>-7.9737734300347612E-2</c:v>
                </c:pt>
                <c:pt idx="9">
                  <c:v>-7.9754428528477625E-2</c:v>
                </c:pt>
                <c:pt idx="10">
                  <c:v>-8.1328694241137811E-2</c:v>
                </c:pt>
                <c:pt idx="11">
                  <c:v>-8.2847869000968966E-2</c:v>
                </c:pt>
                <c:pt idx="12">
                  <c:v>-8.284870371237546E-2</c:v>
                </c:pt>
                <c:pt idx="13">
                  <c:v>-8.4065712943053372E-2</c:v>
                </c:pt>
                <c:pt idx="14">
                  <c:v>-8.898550197296809E-2</c:v>
                </c:pt>
                <c:pt idx="15">
                  <c:v>-9.768903780855015E-2</c:v>
                </c:pt>
                <c:pt idx="16">
                  <c:v>-0.10508625029295873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42-4EE3-84F0-8C75151C6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964072"/>
        <c:axId val="1"/>
      </c:scatterChart>
      <c:valAx>
        <c:axId val="75296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6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97937099967764"/>
          <c:w val="0.66466165413533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17</xdr:col>
      <xdr:colOff>257175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C6B25E-DD34-4FC0-8281-A051342D0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0</xdr:rowOff>
    </xdr:from>
    <xdr:to>
      <xdr:col>17</xdr:col>
      <xdr:colOff>400050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D390C24-33D6-F00D-87A2-873A21846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57</v>
      </c>
      <c r="D1" t="s">
        <v>40</v>
      </c>
    </row>
    <row r="2" spans="1:7" x14ac:dyDescent="0.2">
      <c r="A2" t="s">
        <v>25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31</v>
      </c>
      <c r="D4" s="9" t="s">
        <v>31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40">
        <v>52856.387999999999</v>
      </c>
      <c r="D7" s="33" t="s">
        <v>30</v>
      </c>
    </row>
    <row r="8" spans="1:7" x14ac:dyDescent="0.2">
      <c r="A8" t="s">
        <v>3</v>
      </c>
      <c r="C8" s="40">
        <v>0.44463000000000003</v>
      </c>
      <c r="D8" s="34">
        <v>5505</v>
      </c>
    </row>
    <row r="9" spans="1:7" x14ac:dyDescent="0.2">
      <c r="A9" s="11" t="s">
        <v>33</v>
      </c>
      <c r="B9" s="12"/>
      <c r="C9" s="13">
        <v>-9.5</v>
      </c>
      <c r="D9" s="12" t="s">
        <v>34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4.4362297394244521E-3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1.6239443565788441E-6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(C7+C11)+(C8+C12)*INT(MAX(F21:F3532))</f>
        <v>58910.051996232156</v>
      </c>
      <c r="D15" s="16" t="s">
        <v>35</v>
      </c>
      <c r="E15" s="17">
        <f ca="1">TODAY()+15018.5-B9/24</f>
        <v>60354.5</v>
      </c>
    </row>
    <row r="16" spans="1:7" x14ac:dyDescent="0.2">
      <c r="A16" s="18" t="s">
        <v>4</v>
      </c>
      <c r="B16" s="12"/>
      <c r="C16" s="19">
        <f ca="1">+C8+C12</f>
        <v>0.44463162394435662</v>
      </c>
      <c r="D16" s="16" t="s">
        <v>36</v>
      </c>
      <c r="E16" s="17">
        <f ca="1">ROUND(2*(E15-C15)/C16,0)/2+1</f>
        <v>3249.5</v>
      </c>
    </row>
    <row r="17" spans="1:17" ht="13.5" thickBot="1" x14ac:dyDescent="0.25">
      <c r="A17" s="16" t="s">
        <v>32</v>
      </c>
      <c r="B17" s="12"/>
      <c r="C17" s="12">
        <f>COUNT(C21:C2190)</f>
        <v>17</v>
      </c>
      <c r="D17" s="16" t="s">
        <v>37</v>
      </c>
      <c r="E17" s="20">
        <f ca="1">+C15+C16*E16-15018.5-C9/24</f>
        <v>45336.778291572678</v>
      </c>
    </row>
    <row r="18" spans="1:17" ht="14.25" thickTop="1" thickBot="1" x14ac:dyDescent="0.25">
      <c r="A18" s="18" t="s">
        <v>5</v>
      </c>
      <c r="B18" s="12"/>
      <c r="C18" s="21">
        <f ca="1">+C15</f>
        <v>58910.051996232156</v>
      </c>
      <c r="D18" s="22">
        <f ca="1">+C16</f>
        <v>0.44463162394435662</v>
      </c>
      <c r="E18" s="23" t="s">
        <v>38</v>
      </c>
    </row>
    <row r="19" spans="1:17" ht="13.5" thickTop="1" x14ac:dyDescent="0.2">
      <c r="A19" s="27" t="s">
        <v>39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58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36" t="s">
        <v>52</v>
      </c>
      <c r="B21" s="37" t="s">
        <v>43</v>
      </c>
      <c r="C21" s="36">
        <v>51286.803999999996</v>
      </c>
      <c r="D21" s="36">
        <v>3.0000000000000001E-3</v>
      </c>
      <c r="E21">
        <f t="shared" ref="E21:E37" si="0">+(C21-C$7)/C$8</f>
        <v>-3530.0901873467883</v>
      </c>
      <c r="F21">
        <f t="shared" ref="F21:F37" si="1">ROUND(2*E21,0)/2</f>
        <v>-3530</v>
      </c>
      <c r="G21">
        <f t="shared" ref="G21:G37" si="2">+C21-(C$7+F21*C$8)</f>
        <v>-4.010000000562286E-2</v>
      </c>
      <c r="I21">
        <f>+G21</f>
        <v>-4.010000000562286E-2</v>
      </c>
      <c r="O21">
        <f t="shared" ref="O21:O37" ca="1" si="3">+C$11+C$12*$F21</f>
        <v>-1.2962938392988678E-3</v>
      </c>
      <c r="Q21" s="2">
        <f t="shared" ref="Q21:Q37" si="4">+C21-15018.5</f>
        <v>36268.303999999996</v>
      </c>
    </row>
    <row r="22" spans="1:17" x14ac:dyDescent="0.2">
      <c r="A22" s="29" t="s">
        <v>41</v>
      </c>
      <c r="B22" s="30" t="s">
        <v>42</v>
      </c>
      <c r="C22" s="29">
        <v>52752.502800000002</v>
      </c>
      <c r="D22" s="31">
        <v>1E-3</v>
      </c>
      <c r="E22">
        <f t="shared" si="0"/>
        <v>-233.64415356587944</v>
      </c>
      <c r="F22">
        <f t="shared" si="1"/>
        <v>-233.5</v>
      </c>
      <c r="G22">
        <f t="shared" si="2"/>
        <v>-6.409499999426771E-2</v>
      </c>
      <c r="I22">
        <f>+G22</f>
        <v>-6.409499999426771E-2</v>
      </c>
      <c r="O22">
        <f t="shared" ca="1" si="3"/>
        <v>4.0570387321632916E-3</v>
      </c>
      <c r="Q22" s="2">
        <f t="shared" si="4"/>
        <v>37734.002800000002</v>
      </c>
    </row>
    <row r="23" spans="1:17" x14ac:dyDescent="0.2">
      <c r="A23" s="29" t="s">
        <v>41</v>
      </c>
      <c r="B23" s="30" t="s">
        <v>43</v>
      </c>
      <c r="C23" s="29">
        <v>52753.496899999998</v>
      </c>
      <c r="D23" s="31">
        <v>5.9999999999999995E-4</v>
      </c>
      <c r="E23">
        <f t="shared" si="0"/>
        <v>-231.40836200886292</v>
      </c>
      <c r="F23">
        <f t="shared" si="1"/>
        <v>-231.5</v>
      </c>
      <c r="G23">
        <f t="shared" si="2"/>
        <v>4.0744999998423737E-2</v>
      </c>
      <c r="I23">
        <f>+G23</f>
        <v>4.0744999998423737E-2</v>
      </c>
      <c r="O23">
        <f t="shared" ca="1" si="3"/>
        <v>4.0602866208764498E-3</v>
      </c>
      <c r="Q23" s="2">
        <f t="shared" si="4"/>
        <v>37734.996899999998</v>
      </c>
    </row>
    <row r="24" spans="1:17" x14ac:dyDescent="0.2">
      <c r="A24" s="29" t="s">
        <v>41</v>
      </c>
      <c r="B24" s="30" t="s">
        <v>43</v>
      </c>
      <c r="C24" s="29">
        <v>52802.413500000002</v>
      </c>
      <c r="D24" s="31">
        <v>1.4E-3</v>
      </c>
      <c r="E24">
        <f t="shared" si="0"/>
        <v>-121.39194386342942</v>
      </c>
      <c r="F24">
        <f t="shared" si="1"/>
        <v>-121.5</v>
      </c>
      <c r="G24">
        <f t="shared" si="2"/>
        <v>4.8045000003185123E-2</v>
      </c>
      <c r="I24">
        <f>+G24</f>
        <v>4.8045000003185123E-2</v>
      </c>
      <c r="O24">
        <f t="shared" ca="1" si="3"/>
        <v>4.238920500100123E-3</v>
      </c>
      <c r="Q24" s="2">
        <f t="shared" si="4"/>
        <v>37783.913500000002</v>
      </c>
    </row>
    <row r="25" spans="1:17" x14ac:dyDescent="0.2">
      <c r="A25" s="29" t="s">
        <v>41</v>
      </c>
      <c r="B25" s="30" t="s">
        <v>42</v>
      </c>
      <c r="C25" s="29">
        <v>52812.553800000002</v>
      </c>
      <c r="D25" s="31">
        <v>2.9999999999999997E-4</v>
      </c>
      <c r="E25">
        <f t="shared" si="0"/>
        <v>-98.585790432488821</v>
      </c>
      <c r="F25">
        <f t="shared" si="1"/>
        <v>-98.5</v>
      </c>
      <c r="G25">
        <f t="shared" si="2"/>
        <v>-3.8144999998621643E-2</v>
      </c>
      <c r="I25">
        <f>+G25</f>
        <v>-3.8144999998621643E-2</v>
      </c>
      <c r="O25">
        <f t="shared" ca="1" si="3"/>
        <v>4.2762712203014358E-3</v>
      </c>
      <c r="Q25" s="2">
        <f t="shared" si="4"/>
        <v>37794.053800000002</v>
      </c>
    </row>
    <row r="26" spans="1:17" x14ac:dyDescent="0.2">
      <c r="A26" s="29" t="s">
        <v>41</v>
      </c>
      <c r="B26" s="30" t="s">
        <v>43</v>
      </c>
      <c r="C26" s="29">
        <v>52815.539199999999</v>
      </c>
      <c r="D26" s="31">
        <v>6.9999999999999999E-4</v>
      </c>
      <c r="E26">
        <f t="shared" si="0"/>
        <v>-91.871443672266267</v>
      </c>
      <c r="F26">
        <f t="shared" si="1"/>
        <v>-92</v>
      </c>
      <c r="G26">
        <f t="shared" si="2"/>
        <v>5.7159999996656552E-2</v>
      </c>
      <c r="I26">
        <f>+G26</f>
        <v>5.7159999996656552E-2</v>
      </c>
      <c r="O26">
        <f t="shared" ca="1" si="3"/>
        <v>4.2868268586191988E-3</v>
      </c>
      <c r="Q26" s="2">
        <f t="shared" si="4"/>
        <v>37797.039199999999</v>
      </c>
    </row>
    <row r="27" spans="1:17" x14ac:dyDescent="0.2">
      <c r="A27" s="29" t="s">
        <v>41</v>
      </c>
      <c r="B27" s="30" t="s">
        <v>43</v>
      </c>
      <c r="C27" s="29">
        <v>52835.425999999999</v>
      </c>
      <c r="D27" s="31">
        <v>2E-3</v>
      </c>
      <c r="E27">
        <f t="shared" si="0"/>
        <v>-47.144817038885215</v>
      </c>
      <c r="F27">
        <f t="shared" si="1"/>
        <v>-47</v>
      </c>
      <c r="G27">
        <f t="shared" si="2"/>
        <v>-6.4389999999548309E-2</v>
      </c>
      <c r="I27">
        <f>+G27</f>
        <v>-6.4389999999548309E-2</v>
      </c>
      <c r="O27">
        <f t="shared" ca="1" si="3"/>
        <v>4.3599043546652463E-3</v>
      </c>
      <c r="Q27" s="2">
        <f t="shared" si="4"/>
        <v>37816.925999999999</v>
      </c>
    </row>
    <row r="28" spans="1:17" x14ac:dyDescent="0.2">
      <c r="A28" s="29" t="s">
        <v>41</v>
      </c>
      <c r="B28" s="30" t="s">
        <v>43</v>
      </c>
      <c r="C28" s="29">
        <v>52856.501600000003</v>
      </c>
      <c r="D28" s="31">
        <v>5.9999999999999995E-4</v>
      </c>
      <c r="E28">
        <f t="shared" si="0"/>
        <v>0.25549333154358878</v>
      </c>
      <c r="F28">
        <f t="shared" si="1"/>
        <v>0.5</v>
      </c>
      <c r="G28">
        <f t="shared" si="2"/>
        <v>-0.10871499999484513</v>
      </c>
      <c r="I28">
        <f>+G28</f>
        <v>-0.10871499999484513</v>
      </c>
      <c r="O28">
        <f t="shared" ca="1" si="3"/>
        <v>4.4370417116027412E-3</v>
      </c>
      <c r="Q28" s="2">
        <f t="shared" si="4"/>
        <v>37838.001600000003</v>
      </c>
    </row>
    <row r="29" spans="1:17" x14ac:dyDescent="0.2">
      <c r="A29" s="29" t="s">
        <v>41</v>
      </c>
      <c r="B29" s="30" t="s">
        <v>42</v>
      </c>
      <c r="C29" s="29">
        <v>52871.414100000002</v>
      </c>
      <c r="D29" s="31">
        <v>6.9999999999999999E-4</v>
      </c>
      <c r="E29">
        <f t="shared" si="0"/>
        <v>33.794615747931473</v>
      </c>
      <c r="F29">
        <f t="shared" si="1"/>
        <v>34</v>
      </c>
      <c r="G29">
        <f t="shared" si="2"/>
        <v>-9.1319999999541324E-2</v>
      </c>
      <c r="I29">
        <f>+G29</f>
        <v>-9.1319999999541324E-2</v>
      </c>
      <c r="O29">
        <f t="shared" ca="1" si="3"/>
        <v>4.4914438475481327E-3</v>
      </c>
      <c r="Q29" s="2">
        <f t="shared" si="4"/>
        <v>37852.914100000002</v>
      </c>
    </row>
    <row r="30" spans="1:17" x14ac:dyDescent="0.2">
      <c r="A30" s="29" t="s">
        <v>41</v>
      </c>
      <c r="B30" s="30" t="s">
        <v>42</v>
      </c>
      <c r="C30" s="29">
        <v>52875.391000000003</v>
      </c>
      <c r="D30" s="31">
        <v>6.9999999999999999E-4</v>
      </c>
      <c r="E30">
        <f t="shared" si="0"/>
        <v>42.738906506543074</v>
      </c>
      <c r="F30">
        <f t="shared" si="1"/>
        <v>42.5</v>
      </c>
      <c r="G30">
        <f t="shared" si="2"/>
        <v>0.10622500000317814</v>
      </c>
      <c r="I30">
        <f>+G30</f>
        <v>0.10622500000317814</v>
      </c>
      <c r="O30">
        <f t="shared" ca="1" si="3"/>
        <v>4.5052473745790531E-3</v>
      </c>
      <c r="Q30" s="2">
        <f t="shared" si="4"/>
        <v>37856.891000000003</v>
      </c>
    </row>
    <row r="31" spans="1:17" x14ac:dyDescent="0.2">
      <c r="A31" s="32" t="s">
        <v>44</v>
      </c>
      <c r="B31" s="35" t="s">
        <v>42</v>
      </c>
      <c r="C31" s="32">
        <v>53250.416100000002</v>
      </c>
      <c r="D31" s="32">
        <v>8.0000000000000004E-4</v>
      </c>
      <c r="E31">
        <f t="shared" si="0"/>
        <v>886.19323932258987</v>
      </c>
      <c r="F31">
        <f t="shared" si="1"/>
        <v>886</v>
      </c>
      <c r="G31">
        <f t="shared" si="2"/>
        <v>8.5920000004989561E-2</v>
      </c>
      <c r="I31">
        <f>+G31</f>
        <v>8.5920000004989561E-2</v>
      </c>
      <c r="O31">
        <f t="shared" ca="1" si="3"/>
        <v>5.8750444393533083E-3</v>
      </c>
      <c r="Q31" s="2">
        <f t="shared" si="4"/>
        <v>38231.916100000002</v>
      </c>
    </row>
    <row r="32" spans="1:17" x14ac:dyDescent="0.2">
      <c r="A32" s="32" t="s">
        <v>45</v>
      </c>
      <c r="B32" s="35" t="s">
        <v>42</v>
      </c>
      <c r="C32" s="32">
        <v>53612.316500000001</v>
      </c>
      <c r="D32" s="32">
        <v>1.8E-3</v>
      </c>
      <c r="E32">
        <f t="shared" si="0"/>
        <v>1700.129321008483</v>
      </c>
      <c r="F32">
        <f t="shared" si="1"/>
        <v>1700</v>
      </c>
      <c r="G32">
        <f t="shared" si="2"/>
        <v>5.7500000002619345E-2</v>
      </c>
      <c r="I32">
        <f>+G32</f>
        <v>5.7500000002619345E-2</v>
      </c>
      <c r="O32">
        <f t="shared" ca="1" si="3"/>
        <v>7.1969351456084869E-3</v>
      </c>
      <c r="Q32" s="2">
        <f t="shared" si="4"/>
        <v>38593.816500000001</v>
      </c>
    </row>
    <row r="33" spans="1:17" x14ac:dyDescent="0.2">
      <c r="A33" s="32" t="s">
        <v>45</v>
      </c>
      <c r="B33" s="35" t="s">
        <v>43</v>
      </c>
      <c r="C33" s="32">
        <v>53612.5219</v>
      </c>
      <c r="D33" s="32">
        <v>2.5000000000000001E-3</v>
      </c>
      <c r="E33">
        <f t="shared" si="0"/>
        <v>1700.5912781413774</v>
      </c>
      <c r="F33">
        <f t="shared" si="1"/>
        <v>1700.5</v>
      </c>
      <c r="G33">
        <f t="shared" si="2"/>
        <v>4.0585000002465677E-2</v>
      </c>
      <c r="I33">
        <f>+G33</f>
        <v>4.0585000002465677E-2</v>
      </c>
      <c r="O33">
        <f t="shared" ca="1" si="3"/>
        <v>7.197747117786776E-3</v>
      </c>
      <c r="Q33" s="2">
        <f t="shared" si="4"/>
        <v>38594.0219</v>
      </c>
    </row>
    <row r="34" spans="1:17" x14ac:dyDescent="0.2">
      <c r="A34" s="32" t="s">
        <v>45</v>
      </c>
      <c r="B34" s="35" t="s">
        <v>43</v>
      </c>
      <c r="C34" s="32">
        <v>53902.435899999997</v>
      </c>
      <c r="D34" s="32">
        <v>1.2999999999999999E-3</v>
      </c>
      <c r="E34">
        <f t="shared" si="0"/>
        <v>2352.6255538312703</v>
      </c>
      <c r="F34">
        <f t="shared" si="1"/>
        <v>2352.5</v>
      </c>
      <c r="G34">
        <f t="shared" si="2"/>
        <v>5.582499999582069E-2</v>
      </c>
      <c r="I34">
        <f>+G34</f>
        <v>5.582499999582069E-2</v>
      </c>
      <c r="O34">
        <f t="shared" ca="1" si="3"/>
        <v>8.2565588382761818E-3</v>
      </c>
      <c r="Q34" s="2">
        <f t="shared" si="4"/>
        <v>38883.935899999997</v>
      </c>
    </row>
    <row r="35" spans="1:17" x14ac:dyDescent="0.2">
      <c r="A35" s="29" t="s">
        <v>49</v>
      </c>
      <c r="B35" s="30" t="s">
        <v>43</v>
      </c>
      <c r="C35" s="29">
        <v>55074.437400000003</v>
      </c>
      <c r="D35" s="29">
        <v>5.9999999999999995E-4</v>
      </c>
      <c r="E35">
        <f t="shared" si="0"/>
        <v>4988.5284393765678</v>
      </c>
      <c r="F35">
        <f t="shared" si="1"/>
        <v>4988.5</v>
      </c>
      <c r="G35">
        <f t="shared" si="2"/>
        <v>1.2645000002521556E-2</v>
      </c>
      <c r="I35">
        <f>+G35</f>
        <v>1.2645000002521556E-2</v>
      </c>
      <c r="O35">
        <f t="shared" ca="1" si="3"/>
        <v>1.2537276162218015E-2</v>
      </c>
      <c r="Q35" s="2">
        <f t="shared" si="4"/>
        <v>40055.937400000003</v>
      </c>
    </row>
    <row r="36" spans="1:17" x14ac:dyDescent="0.2">
      <c r="A36" s="38" t="s">
        <v>54</v>
      </c>
      <c r="B36" s="37"/>
      <c r="C36" s="29">
        <v>57147.806046209924</v>
      </c>
      <c r="D36" s="29">
        <v>2.9999999999999997E-4</v>
      </c>
      <c r="E36">
        <f t="shared" si="0"/>
        <v>9651.6610354900131</v>
      </c>
      <c r="F36">
        <f t="shared" si="1"/>
        <v>9651.5</v>
      </c>
      <c r="G36">
        <f t="shared" si="2"/>
        <v>7.160120992193697E-2</v>
      </c>
      <c r="J36">
        <f>+G36</f>
        <v>7.160120992193697E-2</v>
      </c>
      <c r="O36">
        <f t="shared" ca="1" si="3"/>
        <v>2.0109728696945165E-2</v>
      </c>
      <c r="Q36" s="2">
        <f t="shared" si="4"/>
        <v>42129.306046209924</v>
      </c>
    </row>
    <row r="37" spans="1:17" x14ac:dyDescent="0.2">
      <c r="A37" s="38" t="s">
        <v>55</v>
      </c>
      <c r="B37" s="37"/>
      <c r="C37" s="29">
        <v>58909.981099999997</v>
      </c>
      <c r="D37" s="29">
        <v>2.9999999999999997E-4</v>
      </c>
      <c r="E37">
        <f t="shared" si="0"/>
        <v>13614.900254143889</v>
      </c>
      <c r="F37">
        <f t="shared" si="1"/>
        <v>13615</v>
      </c>
      <c r="G37">
        <f t="shared" si="2"/>
        <v>-4.4350000003760215E-2</v>
      </c>
      <c r="J37">
        <f>+G37</f>
        <v>-4.4350000003760215E-2</v>
      </c>
      <c r="O37">
        <f t="shared" ca="1" si="3"/>
        <v>2.6546232154245415E-2</v>
      </c>
      <c r="Q37" s="2">
        <f t="shared" si="4"/>
        <v>43891.481099999997</v>
      </c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39"/>
  <sheetViews>
    <sheetView workbookViewId="0">
      <selection activeCell="J20" sqref="J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</row>
    <row r="2" spans="1:6" x14ac:dyDescent="0.2">
      <c r="A2" t="s">
        <v>25</v>
      </c>
      <c r="B2" t="s">
        <v>48</v>
      </c>
      <c r="C2" s="3"/>
      <c r="D2" s="3"/>
    </row>
    <row r="3" spans="1:6" ht="13.5" thickBot="1" x14ac:dyDescent="0.25"/>
    <row r="4" spans="1:6" ht="14.25" thickTop="1" thickBot="1" x14ac:dyDescent="0.25">
      <c r="A4" s="33" t="s">
        <v>46</v>
      </c>
      <c r="C4" s="8">
        <v>52856.387999999999</v>
      </c>
      <c r="D4" s="9">
        <v>0.39769399999999999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1</v>
      </c>
    </row>
    <row r="7" spans="1:6" x14ac:dyDescent="0.2">
      <c r="A7" t="s">
        <v>2</v>
      </c>
      <c r="C7" s="10">
        <v>52856.387999999999</v>
      </c>
      <c r="D7" s="33"/>
    </row>
    <row r="8" spans="1:6" x14ac:dyDescent="0.2">
      <c r="A8" t="s">
        <v>3</v>
      </c>
      <c r="C8" s="10">
        <v>0.39769399999999999</v>
      </c>
      <c r="D8" s="34" t="s">
        <v>47</v>
      </c>
    </row>
    <row r="9" spans="1:6" x14ac:dyDescent="0.2">
      <c r="A9" s="27" t="s">
        <v>39</v>
      </c>
      <c r="B9" s="28">
        <v>35</v>
      </c>
      <c r="C9" s="25" t="str">
        <f>"F"&amp;B9</f>
        <v>F35</v>
      </c>
      <c r="D9" s="26" t="str">
        <f>"G"&amp;B9</f>
        <v>G35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16</v>
      </c>
      <c r="B11" s="12"/>
      <c r="C11" s="24">
        <f ca="1">INTERCEPT(INDIRECT($D$9):G992,INDIRECT($C$9):F992)</f>
        <v>-7.9674296233453568E-2</v>
      </c>
      <c r="D11" s="3"/>
      <c r="E11" s="12"/>
    </row>
    <row r="12" spans="1:6" x14ac:dyDescent="0.2">
      <c r="A12" s="12" t="s">
        <v>17</v>
      </c>
      <c r="B12" s="12"/>
      <c r="C12" s="24">
        <f ca="1">SLOPE(INDIRECT($D$9):G992,INDIRECT($C$9):F992)</f>
        <v>-1.669422813001259E-6</v>
      </c>
      <c r="D12" s="3"/>
      <c r="E12" s="12"/>
    </row>
    <row r="13" spans="1:6" x14ac:dyDescent="0.2">
      <c r="A13" s="12" t="s">
        <v>20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58909.980981749708</v>
      </c>
      <c r="E15" s="16" t="s">
        <v>50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0.397692330577187</v>
      </c>
      <c r="E16" s="16" t="s">
        <v>35</v>
      </c>
      <c r="F16" s="17">
        <f ca="1">NOW()+15018.5+$C$5/24</f>
        <v>60354.801452314816</v>
      </c>
    </row>
    <row r="17" spans="1:17" ht="13.5" thickBot="1" x14ac:dyDescent="0.25">
      <c r="A17" s="16" t="s">
        <v>32</v>
      </c>
      <c r="B17" s="12"/>
      <c r="C17" s="12">
        <f>COUNT(C21:C2191)</f>
        <v>17</v>
      </c>
      <c r="E17" s="16" t="s">
        <v>51</v>
      </c>
      <c r="F17" s="17">
        <f ca="1">ROUND(2*(F16-$C$7)/$C$8,0)/2+F15</f>
        <v>18855.5</v>
      </c>
    </row>
    <row r="18" spans="1:17" ht="14.25" thickTop="1" thickBot="1" x14ac:dyDescent="0.25">
      <c r="A18" s="18" t="s">
        <v>5</v>
      </c>
      <c r="B18" s="12"/>
      <c r="C18" s="21">
        <f ca="1">+C15</f>
        <v>58909.980981749708</v>
      </c>
      <c r="D18" s="22">
        <f ca="1">+C16</f>
        <v>0.397692330577187</v>
      </c>
      <c r="E18" s="16" t="s">
        <v>36</v>
      </c>
      <c r="F18" s="26">
        <f ca="1">ROUND(2*(F16-$C$15)/$C$16,0)/2+F15</f>
        <v>3634</v>
      </c>
    </row>
    <row r="19" spans="1:17" ht="13.5" thickTop="1" x14ac:dyDescent="0.2">
      <c r="E19" s="16" t="s">
        <v>37</v>
      </c>
      <c r="F19" s="20">
        <f ca="1">+$C$15+$C$16*F18-15018.5-$C$5/24</f>
        <v>45337.090744400542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58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36" t="s">
        <v>56</v>
      </c>
      <c r="B21" s="37" t="s">
        <v>43</v>
      </c>
      <c r="C21" s="36">
        <v>51286.803999999996</v>
      </c>
      <c r="D21" s="36">
        <v>3.0000000000000001E-3</v>
      </c>
      <c r="E21">
        <f t="shared" ref="E21:E35" si="0">+(C21-C$7)/C$8</f>
        <v>-3946.7127992879014</v>
      </c>
      <c r="F21">
        <f t="shared" ref="F21:F36" si="1">ROUND(2*E21,0)/2</f>
        <v>-3946.5</v>
      </c>
      <c r="G21">
        <f t="shared" ref="G21:G35" si="2">+C21-(C$7+F21*C$8)</f>
        <v>-8.4629000004497357E-2</v>
      </c>
      <c r="H21">
        <f t="shared" ref="H21:H35" si="3">+G21</f>
        <v>-8.4629000004497357E-2</v>
      </c>
      <c r="O21">
        <f t="shared" ref="O21:O35" ca="1" si="4">+C$11+C$12*$F21</f>
        <v>-7.3085919101944105E-2</v>
      </c>
      <c r="Q21" s="2">
        <f t="shared" ref="Q21:Q35" si="5">+C21-15018.5</f>
        <v>36268.303999999996</v>
      </c>
    </row>
    <row r="22" spans="1:17" x14ac:dyDescent="0.2">
      <c r="A22" s="29" t="s">
        <v>41</v>
      </c>
      <c r="B22" s="30" t="s">
        <v>42</v>
      </c>
      <c r="C22" s="29">
        <v>52752.502800000002</v>
      </c>
      <c r="D22" s="31">
        <v>1E-3</v>
      </c>
      <c r="E22">
        <f t="shared" si="0"/>
        <v>-261.21892711480933</v>
      </c>
      <c r="F22">
        <f t="shared" si="1"/>
        <v>-261</v>
      </c>
      <c r="G22">
        <f t="shared" si="2"/>
        <v>-8.7066000000049826E-2</v>
      </c>
      <c r="H22">
        <f t="shared" si="3"/>
        <v>-8.7066000000049826E-2</v>
      </c>
      <c r="O22">
        <f t="shared" ca="1" si="4"/>
        <v>-7.9238576879260239E-2</v>
      </c>
      <c r="Q22" s="2">
        <f t="shared" si="5"/>
        <v>37734.002800000002</v>
      </c>
    </row>
    <row r="23" spans="1:17" x14ac:dyDescent="0.2">
      <c r="A23" s="29" t="s">
        <v>41</v>
      </c>
      <c r="B23" s="30" t="s">
        <v>43</v>
      </c>
      <c r="C23" s="29">
        <v>52753.496899999998</v>
      </c>
      <c r="D23" s="31">
        <v>5.9999999999999995E-4</v>
      </c>
      <c r="E23">
        <f t="shared" si="0"/>
        <v>-258.71926657178818</v>
      </c>
      <c r="F23">
        <f t="shared" si="1"/>
        <v>-258.5</v>
      </c>
      <c r="G23">
        <f t="shared" si="2"/>
        <v>-8.7201000002096407E-2</v>
      </c>
      <c r="H23">
        <f t="shared" si="3"/>
        <v>-8.7201000002096407E-2</v>
      </c>
      <c r="O23">
        <f t="shared" ca="1" si="4"/>
        <v>-7.9242750436292739E-2</v>
      </c>
      <c r="Q23" s="2">
        <f t="shared" si="5"/>
        <v>37734.996899999998</v>
      </c>
    </row>
    <row r="24" spans="1:17" x14ac:dyDescent="0.2">
      <c r="A24" s="29" t="s">
        <v>41</v>
      </c>
      <c r="B24" s="30" t="s">
        <v>43</v>
      </c>
      <c r="C24" s="29">
        <v>52802.413500000002</v>
      </c>
      <c r="D24" s="31">
        <v>1.4E-3</v>
      </c>
      <c r="E24">
        <f t="shared" si="0"/>
        <v>-135.71866812171325</v>
      </c>
      <c r="F24">
        <f t="shared" si="1"/>
        <v>-135.5</v>
      </c>
      <c r="G24">
        <f t="shared" si="2"/>
        <v>-8.6962999994284473E-2</v>
      </c>
      <c r="H24">
        <f t="shared" si="3"/>
        <v>-8.6962999994284473E-2</v>
      </c>
      <c r="O24">
        <f t="shared" ca="1" si="4"/>
        <v>-7.9448089442291897E-2</v>
      </c>
      <c r="Q24" s="2">
        <f t="shared" si="5"/>
        <v>37783.913500000002</v>
      </c>
    </row>
    <row r="25" spans="1:17" x14ac:dyDescent="0.2">
      <c r="A25" s="29" t="s">
        <v>41</v>
      </c>
      <c r="B25" s="30" t="s">
        <v>42</v>
      </c>
      <c r="C25" s="29">
        <v>52812.553800000002</v>
      </c>
      <c r="D25" s="31">
        <v>2.9999999999999997E-4</v>
      </c>
      <c r="E25">
        <f t="shared" si="0"/>
        <v>-110.22092362469012</v>
      </c>
      <c r="F25">
        <f t="shared" si="1"/>
        <v>-110</v>
      </c>
      <c r="G25">
        <f t="shared" si="2"/>
        <v>-8.7859999999636784E-2</v>
      </c>
      <c r="H25">
        <f t="shared" si="3"/>
        <v>-8.7859999999636784E-2</v>
      </c>
      <c r="O25">
        <f t="shared" ca="1" si="4"/>
        <v>-7.949065972402343E-2</v>
      </c>
      <c r="Q25" s="2">
        <f t="shared" si="5"/>
        <v>37794.053800000002</v>
      </c>
    </row>
    <row r="26" spans="1:17" x14ac:dyDescent="0.2">
      <c r="A26" s="29" t="s">
        <v>41</v>
      </c>
      <c r="B26" s="30" t="s">
        <v>43</v>
      </c>
      <c r="C26" s="29">
        <v>52815.539199999999</v>
      </c>
      <c r="D26" s="31">
        <v>6.9999999999999999E-4</v>
      </c>
      <c r="E26">
        <f t="shared" si="0"/>
        <v>-102.71414705778754</v>
      </c>
      <c r="F26">
        <f t="shared" si="1"/>
        <v>-102.5</v>
      </c>
      <c r="G26">
        <f t="shared" si="2"/>
        <v>-8.5164999996777624E-2</v>
      </c>
      <c r="H26">
        <f t="shared" si="3"/>
        <v>-8.5164999996777624E-2</v>
      </c>
      <c r="O26">
        <f t="shared" ca="1" si="4"/>
        <v>-7.9503180395120943E-2</v>
      </c>
      <c r="Q26" s="2">
        <f t="shared" si="5"/>
        <v>37797.039199999999</v>
      </c>
    </row>
    <row r="27" spans="1:17" x14ac:dyDescent="0.2">
      <c r="A27" s="36" t="s">
        <v>52</v>
      </c>
      <c r="B27" s="37" t="s">
        <v>43</v>
      </c>
      <c r="C27" s="36">
        <v>52835.425499999998</v>
      </c>
      <c r="D27" s="36">
        <v>2.0999999999999999E-3</v>
      </c>
      <c r="E27">
        <f t="shared" si="0"/>
        <v>-52.71012386408006</v>
      </c>
      <c r="F27">
        <f t="shared" si="1"/>
        <v>-52.5</v>
      </c>
      <c r="G27">
        <f t="shared" si="2"/>
        <v>-8.3565000000817236E-2</v>
      </c>
      <c r="H27">
        <f t="shared" si="3"/>
        <v>-8.3565000000817236E-2</v>
      </c>
      <c r="O27">
        <f t="shared" ca="1" si="4"/>
        <v>-7.9586651535771005E-2</v>
      </c>
      <c r="Q27" s="2">
        <f t="shared" si="5"/>
        <v>37816.925499999998</v>
      </c>
    </row>
    <row r="28" spans="1:17" x14ac:dyDescent="0.2">
      <c r="A28" s="29" t="s">
        <v>41</v>
      </c>
      <c r="B28" s="30" t="s">
        <v>43</v>
      </c>
      <c r="C28" s="29">
        <v>52856.501600000003</v>
      </c>
      <c r="D28" s="31">
        <v>5.9999999999999995E-4</v>
      </c>
      <c r="E28">
        <f t="shared" si="0"/>
        <v>0.28564675354475016</v>
      </c>
      <c r="F28">
        <f t="shared" si="1"/>
        <v>0.5</v>
      </c>
      <c r="G28">
        <f t="shared" si="2"/>
        <v>-8.5246999995433725E-2</v>
      </c>
      <c r="H28">
        <f t="shared" si="3"/>
        <v>-8.5246999995433725E-2</v>
      </c>
      <c r="O28">
        <f t="shared" ca="1" si="4"/>
        <v>-7.9675130944860062E-2</v>
      </c>
      <c r="Q28" s="2">
        <f t="shared" si="5"/>
        <v>37838.001600000003</v>
      </c>
    </row>
    <row r="29" spans="1:17" x14ac:dyDescent="0.2">
      <c r="A29" s="29" t="s">
        <v>41</v>
      </c>
      <c r="B29" s="30" t="s">
        <v>42</v>
      </c>
      <c r="C29" s="29">
        <v>52871.414100000002</v>
      </c>
      <c r="D29" s="31">
        <v>6.9999999999999999E-4</v>
      </c>
      <c r="E29">
        <f t="shared" si="0"/>
        <v>37.783069395069504</v>
      </c>
      <c r="F29">
        <f t="shared" si="1"/>
        <v>38</v>
      </c>
      <c r="G29">
        <f t="shared" si="2"/>
        <v>-8.6272000000462867E-2</v>
      </c>
      <c r="H29">
        <f t="shared" si="3"/>
        <v>-8.6272000000462867E-2</v>
      </c>
      <c r="O29">
        <f t="shared" ca="1" si="4"/>
        <v>-7.9737734300347612E-2</v>
      </c>
      <c r="Q29" s="2">
        <f t="shared" si="5"/>
        <v>37852.914100000002</v>
      </c>
    </row>
    <row r="30" spans="1:17" x14ac:dyDescent="0.2">
      <c r="A30" s="29" t="s">
        <v>41</v>
      </c>
      <c r="B30" s="30" t="s">
        <v>42</v>
      </c>
      <c r="C30" s="29">
        <v>52875.391000000003</v>
      </c>
      <c r="D30" s="31">
        <v>6.9999999999999999E-4</v>
      </c>
      <c r="E30">
        <f t="shared" si="0"/>
        <v>47.782968815230426</v>
      </c>
      <c r="F30">
        <f t="shared" si="1"/>
        <v>48</v>
      </c>
      <c r="G30">
        <f t="shared" si="2"/>
        <v>-8.6311999992176425E-2</v>
      </c>
      <c r="H30">
        <f t="shared" si="3"/>
        <v>-8.6311999992176425E-2</v>
      </c>
      <c r="O30">
        <f t="shared" ca="1" si="4"/>
        <v>-7.9754428528477625E-2</v>
      </c>
      <c r="Q30" s="2">
        <f t="shared" si="5"/>
        <v>37856.891000000003</v>
      </c>
    </row>
    <row r="31" spans="1:17" x14ac:dyDescent="0.2">
      <c r="A31" s="32" t="s">
        <v>44</v>
      </c>
      <c r="B31" s="35" t="s">
        <v>42</v>
      </c>
      <c r="C31" s="32">
        <v>53250.416100000002</v>
      </c>
      <c r="D31" s="32">
        <v>8.0000000000000004E-4</v>
      </c>
      <c r="E31">
        <f t="shared" si="0"/>
        <v>990.78210885757187</v>
      </c>
      <c r="F31">
        <f t="shared" si="1"/>
        <v>991</v>
      </c>
      <c r="G31">
        <f t="shared" si="2"/>
        <v>-8.6653999998816289E-2</v>
      </c>
      <c r="H31">
        <f t="shared" si="3"/>
        <v>-8.6653999998816289E-2</v>
      </c>
      <c r="O31">
        <f t="shared" ca="1" si="4"/>
        <v>-8.1328694241137811E-2</v>
      </c>
      <c r="Q31" s="2">
        <f t="shared" si="5"/>
        <v>38231.916100000002</v>
      </c>
    </row>
    <row r="32" spans="1:17" x14ac:dyDescent="0.2">
      <c r="A32" s="32" t="s">
        <v>45</v>
      </c>
      <c r="B32" s="35" t="s">
        <v>42</v>
      </c>
      <c r="C32" s="32">
        <v>53612.316500000001</v>
      </c>
      <c r="D32" s="32">
        <v>1.8E-3</v>
      </c>
      <c r="E32">
        <f t="shared" si="0"/>
        <v>1900.7792423320489</v>
      </c>
      <c r="F32">
        <f t="shared" si="1"/>
        <v>1901</v>
      </c>
      <c r="G32">
        <f t="shared" si="2"/>
        <v>-8.7793999999121297E-2</v>
      </c>
      <c r="H32">
        <f t="shared" si="3"/>
        <v>-8.7793999999121297E-2</v>
      </c>
      <c r="O32">
        <f t="shared" ca="1" si="4"/>
        <v>-8.2847869000968966E-2</v>
      </c>
      <c r="Q32" s="2">
        <f t="shared" si="5"/>
        <v>38593.816500000001</v>
      </c>
    </row>
    <row r="33" spans="1:21" x14ac:dyDescent="0.2">
      <c r="A33" s="32" t="s">
        <v>45</v>
      </c>
      <c r="B33" s="35" t="s">
        <v>43</v>
      </c>
      <c r="C33" s="32">
        <v>53612.5219</v>
      </c>
      <c r="D33" s="32">
        <v>2.5000000000000001E-3</v>
      </c>
      <c r="E33">
        <f t="shared" si="0"/>
        <v>1901.2957198247918</v>
      </c>
      <c r="F33">
        <f t="shared" si="1"/>
        <v>1901.5</v>
      </c>
      <c r="G33">
        <f t="shared" si="2"/>
        <v>-8.1240999999863561E-2</v>
      </c>
      <c r="H33">
        <f t="shared" si="3"/>
        <v>-8.1240999999863561E-2</v>
      </c>
      <c r="O33">
        <f t="shared" ca="1" si="4"/>
        <v>-8.284870371237546E-2</v>
      </c>
      <c r="Q33" s="2">
        <f t="shared" si="5"/>
        <v>38594.0219</v>
      </c>
    </row>
    <row r="34" spans="1:21" x14ac:dyDescent="0.2">
      <c r="A34" s="32" t="s">
        <v>45</v>
      </c>
      <c r="B34" s="35" t="s">
        <v>43</v>
      </c>
      <c r="C34" s="32">
        <v>53902.435899999997</v>
      </c>
      <c r="D34" s="32">
        <v>1.2999999999999999E-3</v>
      </c>
      <c r="E34">
        <f t="shared" si="0"/>
        <v>2630.2833334171441</v>
      </c>
      <c r="F34">
        <f t="shared" si="1"/>
        <v>2630.5</v>
      </c>
      <c r="G34">
        <f t="shared" si="2"/>
        <v>-8.6167000001296401E-2</v>
      </c>
      <c r="H34">
        <f t="shared" si="3"/>
        <v>-8.6167000001296401E-2</v>
      </c>
      <c r="O34">
        <f t="shared" ca="1" si="4"/>
        <v>-8.4065712943053372E-2</v>
      </c>
      <c r="Q34" s="2">
        <f t="shared" si="5"/>
        <v>38883.935899999997</v>
      </c>
    </row>
    <row r="35" spans="1:21" x14ac:dyDescent="0.2">
      <c r="A35" s="29" t="s">
        <v>49</v>
      </c>
      <c r="B35" s="30" t="s">
        <v>43</v>
      </c>
      <c r="C35" s="29">
        <v>55074.437400000003</v>
      </c>
      <c r="D35" s="29">
        <v>5.9999999999999995E-4</v>
      </c>
      <c r="E35">
        <f t="shared" si="0"/>
        <v>5577.2764990168407</v>
      </c>
      <c r="F35">
        <f t="shared" si="1"/>
        <v>5577.5</v>
      </c>
      <c r="G35">
        <f t="shared" si="2"/>
        <v>-8.8884999997389968E-2</v>
      </c>
      <c r="H35">
        <f t="shared" si="3"/>
        <v>-8.8884999997389968E-2</v>
      </c>
      <c r="O35">
        <f t="shared" ca="1" si="4"/>
        <v>-8.898550197296809E-2</v>
      </c>
      <c r="Q35" s="2">
        <f t="shared" si="5"/>
        <v>40055.937400000003</v>
      </c>
    </row>
    <row r="36" spans="1:21" x14ac:dyDescent="0.2">
      <c r="A36" s="38" t="s">
        <v>54</v>
      </c>
      <c r="B36" s="37"/>
      <c r="C36" s="29">
        <v>57147.806046209924</v>
      </c>
      <c r="D36" s="29">
        <v>2.9999999999999997E-4</v>
      </c>
      <c r="E36">
        <f>+(C36-C$7)/C$8</f>
        <v>10790.75381124665</v>
      </c>
      <c r="F36">
        <f t="shared" si="1"/>
        <v>10791</v>
      </c>
      <c r="G36">
        <f>+C36-(C$7+F36*C$8)</f>
        <v>-9.7907790077442769E-2</v>
      </c>
      <c r="I36">
        <f>+G36</f>
        <v>-9.7907790077442769E-2</v>
      </c>
      <c r="O36">
        <f ca="1">+C$11+C$12*$F36</f>
        <v>-9.768903780855015E-2</v>
      </c>
      <c r="Q36" s="2">
        <f>+C36-15018.5</f>
        <v>42129.306046209924</v>
      </c>
      <c r="U36" s="41" t="s">
        <v>59</v>
      </c>
    </row>
    <row r="37" spans="1:21" x14ac:dyDescent="0.2">
      <c r="A37" s="38" t="s">
        <v>55</v>
      </c>
      <c r="B37" s="37"/>
      <c r="C37" s="29">
        <v>58909.981099999997</v>
      </c>
      <c r="D37" s="29">
        <v>2.9999999999999997E-4</v>
      </c>
      <c r="E37">
        <f>+(C37-C$7)/C$8</f>
        <v>15221.736058376537</v>
      </c>
      <c r="F37">
        <f>ROUND(2*E37,0)/2+0.5</f>
        <v>15222</v>
      </c>
      <c r="G37">
        <f>+C37-(C$7+F37*C$8)</f>
        <v>-0.10496799999964423</v>
      </c>
      <c r="I37">
        <f>+G37</f>
        <v>-0.10496799999964423</v>
      </c>
      <c r="O37">
        <f ca="1">+C$11+C$12*$F37</f>
        <v>-0.10508625029295873</v>
      </c>
      <c r="Q37" s="2">
        <f>+C37-15018.5</f>
        <v>43891.481099999997</v>
      </c>
      <c r="U37" s="41" t="s">
        <v>59</v>
      </c>
    </row>
    <row r="38" spans="1:21" x14ac:dyDescent="0.2">
      <c r="A38" s="36"/>
      <c r="B38" s="37"/>
      <c r="C38" s="36"/>
      <c r="D38" s="36"/>
      <c r="Q38" s="2"/>
    </row>
    <row r="39" spans="1:21" x14ac:dyDescent="0.2">
      <c r="A39" s="36"/>
      <c r="B39" s="37"/>
      <c r="C39" s="36"/>
      <c r="D39" s="36"/>
      <c r="Q39" s="2"/>
    </row>
    <row r="40" spans="1:21" x14ac:dyDescent="0.2">
      <c r="A40" s="36"/>
      <c r="B40" s="37"/>
      <c r="C40" s="36"/>
      <c r="D40" s="36"/>
      <c r="Q40" s="2"/>
    </row>
    <row r="41" spans="1:21" x14ac:dyDescent="0.2">
      <c r="A41" s="36"/>
      <c r="B41" s="37"/>
      <c r="C41" s="36"/>
      <c r="D41" s="36"/>
      <c r="Q41" s="2"/>
    </row>
    <row r="42" spans="1:21" x14ac:dyDescent="0.2">
      <c r="A42" s="29"/>
      <c r="B42" s="30"/>
      <c r="C42" s="29"/>
      <c r="D42" s="31"/>
      <c r="Q42" s="2"/>
    </row>
    <row r="43" spans="1:21" x14ac:dyDescent="0.2">
      <c r="A43" s="36"/>
      <c r="B43" s="37"/>
      <c r="C43" s="36"/>
      <c r="D43" s="36"/>
      <c r="Q43" s="2"/>
    </row>
    <row r="44" spans="1:21" x14ac:dyDescent="0.2">
      <c r="A44" s="36"/>
      <c r="B44" s="37"/>
      <c r="C44" s="36"/>
      <c r="D44" s="36"/>
      <c r="Q44" s="2"/>
    </row>
    <row r="45" spans="1:21" x14ac:dyDescent="0.2">
      <c r="A45" s="36"/>
      <c r="B45" s="37"/>
      <c r="C45" s="36"/>
      <c r="D45" s="36"/>
      <c r="Q45" s="2"/>
    </row>
    <row r="46" spans="1:21" x14ac:dyDescent="0.2">
      <c r="C46" s="10"/>
      <c r="D46" s="10"/>
    </row>
    <row r="47" spans="1:21" x14ac:dyDescent="0.2">
      <c r="C47" s="10"/>
      <c r="D47" s="10"/>
    </row>
    <row r="48" spans="1:21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2024-02-14T06:14:05Z</dcterms:modified>
</cp:coreProperties>
</file>