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F835242-36AA-41A5-B8A1-0C7FB28E537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E21" i="1"/>
  <c r="F21" i="1"/>
  <c r="E23" i="1"/>
  <c r="F23" i="1"/>
  <c r="G23" i="1"/>
  <c r="K23" i="1"/>
  <c r="E25" i="1"/>
  <c r="F25" i="1"/>
  <c r="G25" i="1"/>
  <c r="E28" i="1"/>
  <c r="F28" i="1"/>
  <c r="E29" i="1"/>
  <c r="F29" i="1"/>
  <c r="E31" i="1"/>
  <c r="F31" i="1"/>
  <c r="G31" i="1"/>
  <c r="K31" i="1"/>
  <c r="E33" i="1"/>
  <c r="F33" i="1"/>
  <c r="G33" i="1"/>
  <c r="K33" i="1"/>
  <c r="E36" i="1"/>
  <c r="F36" i="1"/>
  <c r="E37" i="1"/>
  <c r="F37" i="1"/>
  <c r="E39" i="1"/>
  <c r="F39" i="1"/>
  <c r="G39" i="1"/>
  <c r="K39" i="1"/>
  <c r="Q41" i="1"/>
  <c r="Q42" i="1"/>
  <c r="Q21" i="1"/>
  <c r="Q40" i="1"/>
  <c r="Q39" i="1"/>
  <c r="C7" i="1"/>
  <c r="C8" i="1"/>
  <c r="E42" i="1"/>
  <c r="F42" i="1"/>
  <c r="G42" i="1"/>
  <c r="K42" i="1"/>
  <c r="Q38" i="1"/>
  <c r="Q22" i="1"/>
  <c r="Q23" i="1"/>
  <c r="Q24" i="1"/>
  <c r="K25" i="1"/>
  <c r="Q25" i="1"/>
  <c r="Q27" i="1"/>
  <c r="Q28" i="1"/>
  <c r="Q29" i="1"/>
  <c r="Q30" i="1"/>
  <c r="Q31" i="1"/>
  <c r="Q32" i="1"/>
  <c r="Q33" i="1"/>
  <c r="Q34" i="1"/>
  <c r="Q36" i="1"/>
  <c r="Q37" i="1"/>
  <c r="Q35" i="1"/>
  <c r="C17" i="1"/>
  <c r="Q26" i="1"/>
  <c r="G41" i="1"/>
  <c r="K41" i="1"/>
  <c r="G36" i="1"/>
  <c r="K36" i="1"/>
  <c r="E34" i="1"/>
  <c r="F34" i="1"/>
  <c r="G28" i="1"/>
  <c r="K28" i="1"/>
  <c r="E26" i="1"/>
  <c r="F26" i="1"/>
  <c r="E41" i="1"/>
  <c r="F41" i="1"/>
  <c r="E38" i="1"/>
  <c r="F38" i="1"/>
  <c r="G38" i="1"/>
  <c r="K38" i="1"/>
  <c r="E30" i="1"/>
  <c r="F30" i="1"/>
  <c r="G30" i="1"/>
  <c r="K30" i="1"/>
  <c r="E22" i="1"/>
  <c r="F22" i="1"/>
  <c r="G22" i="1"/>
  <c r="K22" i="1"/>
  <c r="G37" i="1"/>
  <c r="K37" i="1"/>
  <c r="E35" i="1"/>
  <c r="F35" i="1"/>
  <c r="G35" i="1"/>
  <c r="J35" i="1"/>
  <c r="G29" i="1"/>
  <c r="K29" i="1"/>
  <c r="E27" i="1"/>
  <c r="F27" i="1"/>
  <c r="G27" i="1"/>
  <c r="K27" i="1"/>
  <c r="G21" i="1"/>
  <c r="E40" i="1"/>
  <c r="F40" i="1"/>
  <c r="G40" i="1"/>
  <c r="K40" i="1"/>
  <c r="G34" i="1"/>
  <c r="K34" i="1"/>
  <c r="E32" i="1"/>
  <c r="F32" i="1"/>
  <c r="G32" i="1"/>
  <c r="K32" i="1"/>
  <c r="G26" i="1"/>
  <c r="K26" i="1"/>
  <c r="E24" i="1"/>
  <c r="F24" i="1"/>
  <c r="G24" i="1"/>
  <c r="K24" i="1"/>
  <c r="K21" i="1"/>
  <c r="C12" i="1"/>
  <c r="C11" i="1"/>
  <c r="O29" i="1" l="1"/>
  <c r="O22" i="1"/>
  <c r="O28" i="1"/>
  <c r="O23" i="1"/>
  <c r="O26" i="1"/>
  <c r="O39" i="1"/>
  <c r="O35" i="1"/>
  <c r="O31" i="1"/>
  <c r="O37" i="1"/>
  <c r="O40" i="1"/>
  <c r="O32" i="1"/>
  <c r="O41" i="1"/>
  <c r="O30" i="1"/>
  <c r="O38" i="1"/>
  <c r="O25" i="1"/>
  <c r="O27" i="1"/>
  <c r="O33" i="1"/>
  <c r="O34" i="1"/>
  <c r="O36" i="1"/>
  <c r="O24" i="1"/>
  <c r="O21" i="1"/>
  <c r="O42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<sst xmlns="http://schemas.openxmlformats.org/spreadsheetml/2006/main" count="108" uniqueCount="54">
  <si>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</si>
  <si>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</si>
  <si>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</si>
  <si>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</si>
  <si>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</si>
  <si>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</si>
  <si>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</si>
  <si>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</si>
  <si>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</si>
  <si>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</si>
  <si>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</si>
  <si>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</si>
  <si>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</si>
  <si>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</si>
  <si>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</si>
  <si>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</si>
  <si>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</si>
  <si>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</si>
  <si>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</si>
  <si>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</si>
  <si>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</si>
  <si>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</si>
  <si>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</si>
  <si>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</si>
  <si>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</si>
  <si>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</si>
  <si>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</si>
  <si>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</si>
  <si>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</si>
  <si>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</si>
  <si>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</si>
  <si>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</si>
  <si>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</si>
  <si>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</si>
  <si>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</t>
  </si>
  <si>
    <t>II</t>
  </si>
  <si>
    <t>IBVS 5713</t>
  </si>
  <si>
    <t>IBVS 5516 Eph.</t>
  </si>
  <si>
    <t>IBVS 5516</t>
  </si>
  <si>
    <t>IBVS 5543</t>
  </si>
  <si>
    <t>EW</t>
  </si>
  <si>
    <t>IBVS 5920</t>
  </si>
  <si>
    <t>IBVS 5929</t>
  </si>
  <si>
    <t>IBVS 6196</t>
  </si>
  <si>
    <t>IBVS 6195</t>
  </si>
  <si>
    <t>0.0017</t>
  </si>
  <si>
    <t>pg</t>
  </si>
  <si>
    <t>vis</t>
  </si>
  <si>
    <t>PE</t>
  </si>
  <si>
    <t>CCD</t>
  </si>
  <si>
    <t>Add cycle</t>
  </si>
  <si>
    <t>Old Cycle</t>
  </si>
  <si>
    <t>V1286 Her / GSC 2614-1369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</si>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</sst>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left"/>
    </xf>
    <xf numFmtId="176" fontId="4" fillId="24" borderId="0" xfId="28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3" fillId="0" borderId="0" xfId="42" applyFont="1" applyAlignment="1">
      <alignment wrapText="1"/>
    </xf>
    <xf numFmtId="0" fontId="13" fillId="0" borderId="0" xfId="42" applyFont="1" applyAlignment="1">
      <alignment horizontal="center" wrapText="1"/>
    </xf>
    <xf numFmtId="0" fontId="13" fillId="0" borderId="0" xfId="42" applyFont="1" applyAlignment="1">
      <alignment horizontal="left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IBVS 5781 -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Active!$D$21:$D$226</c:f>
                <c:numCache>
                  <c:formatCode>General</c:formatCode>
                  <c:ptCount val="20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Active!$D$21:$D$226</c:f>
                <c:numCache>
                  <c:formatCode>General</c:formatCode>
                  <c:ptCount val="20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59-4931-9A2F-2FFA096E5C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59-4931-9A2F-2FFA096E5C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14">
                  <c:v>8.1649999629007652E-4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59-4931-9A2F-2FFA096E5C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0">
                  <c:v>1.2464999963412993E-3</c:v>
                </c:pt>
                <c:pt idx="1">
                  <c:v>5.3549999574897811E-4</c:v>
                </c:pt>
                <c:pt idx="2">
                  <c:v>1.4799999917158857E-3</c:v>
                </c:pt>
                <c:pt idx="3">
                  <c:v>1.0349999502068385E-4</c:v>
                </c:pt>
                <c:pt idx="4">
                  <c:v>-3.595000016503036E-4</c:v>
                </c:pt>
                <c:pt idx="5">
                  <c:v>0</c:v>
                </c:pt>
                <c:pt idx="6">
                  <c:v>2.599999999802094E-3</c:v>
                </c:pt>
                <c:pt idx="7">
                  <c:v>-6.5550000726943836E-4</c:v>
                </c:pt>
                <c:pt idx="8">
                  <c:v>-5.3300000581657514E-4</c:v>
                </c:pt>
                <c:pt idx="9">
                  <c:v>3.0000010156072676E-6</c:v>
                </c:pt>
                <c:pt idx="10">
                  <c:v>2.1419999975478277E-3</c:v>
                </c:pt>
                <c:pt idx="11">
                  <c:v>-2.9685000044992194E-3</c:v>
                </c:pt>
                <c:pt idx="12">
                  <c:v>6.549999670824036E-5</c:v>
                </c:pt>
                <c:pt idx="13">
                  <c:v>-6.075000055716373E-4</c:v>
                </c:pt>
                <c:pt idx="15">
                  <c:v>9.7300000197719783E-4</c:v>
                </c:pt>
                <c:pt idx="16">
                  <c:v>-1.5100000018719584E-4</c:v>
                </c:pt>
                <c:pt idx="17">
                  <c:v>1.0275000022375025E-3</c:v>
                </c:pt>
                <c:pt idx="18">
                  <c:v>2.8284999934840016E-3</c:v>
                </c:pt>
                <c:pt idx="19">
                  <c:v>-3.4269999960088171E-3</c:v>
                </c:pt>
                <c:pt idx="20">
                  <c:v>-5.3299999999580905E-3</c:v>
                </c:pt>
                <c:pt idx="21">
                  <c:v>-3.2894999967538752E-3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59-4931-9A2F-2FFA096E5C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59-4931-9A2F-2FFA096E5C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59-4931-9A2F-2FFA096E5C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3.0000000000000001E-3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1.6000000000000001E-3</c:v>
                  </c:pt>
                  <c:pt idx="7">
                    <c:v>8.0000000000000004E-4</c:v>
                  </c:pt>
                  <c:pt idx="8">
                    <c:v>4.0000000000000001E-3</c:v>
                  </c:pt>
                  <c:pt idx="9">
                    <c:v>1E-3</c:v>
                  </c:pt>
                  <c:pt idx="10">
                    <c:v>4.0000000000000001E-3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2.3E-3</c:v>
                  </c:pt>
                  <c:pt idx="14">
                    <c:v>1.1999999999999999E-3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1.1000000000000001E-3</c:v>
                  </c:pt>
                  <c:pt idx="20">
                    <c:v>2.0000000000000001E-4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59-4931-9A2F-2FFA096E5C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-4781.5</c:v>
                </c:pt>
                <c:pt idx="1">
                  <c:v>-80.5</c:v>
                </c:pt>
                <c:pt idx="2">
                  <c:v>-80</c:v>
                </c:pt>
                <c:pt idx="3">
                  <c:v>-68.5</c:v>
                </c:pt>
                <c:pt idx="4">
                  <c:v>-35.5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</c:v>
                </c:pt>
                <c:pt idx="9">
                  <c:v>27</c:v>
                </c:pt>
                <c:pt idx="10">
                  <c:v>78</c:v>
                </c:pt>
                <c:pt idx="11">
                  <c:v>83.5</c:v>
                </c:pt>
                <c:pt idx="12">
                  <c:v>89.5</c:v>
                </c:pt>
                <c:pt idx="13">
                  <c:v>732.5</c:v>
                </c:pt>
                <c:pt idx="14">
                  <c:v>2148.5</c:v>
                </c:pt>
                <c:pt idx="15">
                  <c:v>3257</c:v>
                </c:pt>
                <c:pt idx="16">
                  <c:v>3941</c:v>
                </c:pt>
                <c:pt idx="17">
                  <c:v>5947.5</c:v>
                </c:pt>
                <c:pt idx="18">
                  <c:v>6456.5</c:v>
                </c:pt>
                <c:pt idx="19">
                  <c:v>6457</c:v>
                </c:pt>
                <c:pt idx="20">
                  <c:v>13730</c:v>
                </c:pt>
                <c:pt idx="21">
                  <c:v>13794.5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1.6707561889253847E-3</c:v>
                </c:pt>
                <c:pt idx="1">
                  <c:v>4.6454273896093739E-4</c:v>
                </c:pt>
                <c:pt idx="2">
                  <c:v>4.6441444567759717E-4</c:v>
                </c:pt>
                <c:pt idx="3">
                  <c:v>4.6146370016077285E-4</c:v>
                </c:pt>
                <c:pt idx="4">
                  <c:v>4.5299634346032046E-4</c:v>
                </c:pt>
                <c:pt idx="5">
                  <c:v>4.4388752034316711E-4</c:v>
                </c:pt>
                <c:pt idx="6">
                  <c:v>4.4388752034316711E-4</c:v>
                </c:pt>
                <c:pt idx="7">
                  <c:v>4.4375922705982695E-4</c:v>
                </c:pt>
                <c:pt idx="8">
                  <c:v>4.4311776064312599E-4</c:v>
                </c:pt>
                <c:pt idx="9">
                  <c:v>4.3695968304279697E-4</c:v>
                </c:pt>
                <c:pt idx="10">
                  <c:v>4.2387376814209779E-4</c:v>
                </c:pt>
                <c:pt idx="11">
                  <c:v>4.2246254202535572E-4</c:v>
                </c:pt>
                <c:pt idx="12">
                  <c:v>4.2092302262527348E-4</c:v>
                </c:pt>
                <c:pt idx="13">
                  <c:v>2.5593786024979178E-4</c:v>
                </c:pt>
                <c:pt idx="14">
                  <c:v>-1.0738871816962049E-4</c:v>
                </c:pt>
                <c:pt idx="15">
                  <c:v>-3.9181492733481721E-4</c:v>
                </c:pt>
                <c:pt idx="16">
                  <c:v>-5.6732013894419443E-4</c:v>
                </c:pt>
                <c:pt idx="17">
                  <c:v>-1.0821610849883687E-3</c:v>
                </c:pt>
                <c:pt idx="18">
                  <c:v>-1.2127636474286801E-3</c:v>
                </c:pt>
                <c:pt idx="19">
                  <c:v>-1.2128919407120202E-3</c:v>
                </c:pt>
                <c:pt idx="20">
                  <c:v>-3.0790460401783942E-3</c:v>
                </c:pt>
                <c:pt idx="21">
                  <c:v>-3.0955958737292786E-3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59-4931-9A2F-2FFA096E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050208"/>
        <c:axId val="1"/>
      </c:scatterChart>
      <c:valAx>
        <c:axId val="52105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050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618EB6-A641-F102-B20E-16B9E1EAB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22</v>
      </c>
      <c r="B2" t="s">
        <v>40</v>
      </c>
      <c r="C2" s="3"/>
      <c r="D2" s="3"/>
    </row>
    <row r="3" spans="1:6" ht="13.5" thickBot="1" x14ac:dyDescent="0.25"/>
    <row r="4" spans="1:6" ht="13.5" thickBot="1" x14ac:dyDescent="0.25">
      <c r="A4" s="28" t="s">
        <v>37</v>
      </c>
      <c r="C4" s="29">
        <v>52898.314400000003</v>
      </c>
      <c r="D4" s="30">
        <v>0.33471099999999998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52898.314400000003</v>
      </c>
    </row>
    <row r="8" spans="1:6" x14ac:dyDescent="0.2">
      <c r="A8" t="s">
        <v>2</v>
      </c>
      <c r="C8">
        <f>+D4</f>
        <v>0.33471099999999998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INTERCEPT(INDIRECT($D$9):G979,INDIRECT($C$9):F979)</f>
        <v>4.4388752034316711E-4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SLOPE(INDIRECT($D$9):G979,INDIRECT($C$9):F979)</f>
        <v>-2.5658656668037591E-7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(C7+C11)+(C8+C12)*INT(MAX(F21:F3520))</f>
        <v>57515.314838532417</v>
      </c>
      <c r="E15" s="14" t="s">
        <v>50</v>
      </c>
      <c r="F15" s="39">
        <v>1</v>
      </c>
    </row>
    <row r="16" spans="1:6" x14ac:dyDescent="0.2">
      <c r="A16" s="16" t="s">
        <v>3</v>
      </c>
      <c r="B16" s="10"/>
      <c r="C16" s="17">
        <f ca="1">+C8+C12</f>
        <v>0.33471074341343332</v>
      </c>
      <c r="E16" s="14" t="s">
        <v>29</v>
      </c>
      <c r="F16" s="40">
        <f ca="1">NOW()+15018.5+$C$5/24</f>
        <v>60354.803375925927</v>
      </c>
    </row>
    <row r="17" spans="1:18" ht="13.5" thickBot="1" x14ac:dyDescent="0.25">
      <c r="A17" s="14" t="s">
        <v>26</v>
      </c>
      <c r="B17" s="10"/>
      <c r="C17" s="10">
        <f>COUNT(C21:C2178)</f>
        <v>22</v>
      </c>
      <c r="E17" s="14" t="s">
        <v>51</v>
      </c>
      <c r="F17" s="15">
        <f ca="1">ROUND(2*(F16-$C$7)/$C$8,0)/2+F15</f>
        <v>22278.5</v>
      </c>
    </row>
    <row r="18" spans="1:18" ht="14.25" thickTop="1" thickBot="1" x14ac:dyDescent="0.25">
      <c r="A18" s="16" t="s">
        <v>4</v>
      </c>
      <c r="B18" s="10"/>
      <c r="C18" s="19">
        <f ca="1">+C15</f>
        <v>57515.314838532417</v>
      </c>
      <c r="D18" s="20">
        <f ca="1">+C16</f>
        <v>0.33471074341343332</v>
      </c>
      <c r="E18" s="14" t="s">
        <v>30</v>
      </c>
      <c r="F18" s="23">
        <f ca="1">ROUND(2*(F16-$C$15)/$C$16,0)/2+F15</f>
        <v>8484.5</v>
      </c>
    </row>
    <row r="19" spans="1:18" ht="13.5" thickTop="1" x14ac:dyDescent="0.2">
      <c r="E19" s="14" t="s">
        <v>31</v>
      </c>
      <c r="F19" s="18">
        <f ca="1">+$C$15+$C$16*F18-15018.5-$C$5/24</f>
        <v>45337.063974357028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8" x14ac:dyDescent="0.2">
      <c r="A21" s="31" t="s">
        <v>38</v>
      </c>
      <c r="B21" s="32" t="s">
        <v>35</v>
      </c>
      <c r="C21" s="31">
        <v>51297.894999999997</v>
      </c>
      <c r="D21" s="31">
        <v>3.0000000000000001E-3</v>
      </c>
      <c r="E21">
        <f t="shared" ref="E21:E42" si="0">+(C21-C$7)/C$8</f>
        <v>-4781.4962758917582</v>
      </c>
      <c r="F21">
        <f t="shared" ref="F21:F42" si="1">ROUND(2*E21,0)/2</f>
        <v>-4781.5</v>
      </c>
      <c r="G21">
        <f t="shared" ref="G21:G42" si="2">+C21-(C$7+F21*C$8)</f>
        <v>1.2464999963412993E-3</v>
      </c>
      <c r="K21">
        <f t="shared" ref="K21:K34" si="3">+G21</f>
        <v>1.2464999963412993E-3</v>
      </c>
      <c r="O21">
        <f t="shared" ref="O21:O42" ca="1" si="4">+C$11+C$12*$F21</f>
        <v>1.6707561889253847E-3</v>
      </c>
      <c r="Q21" s="2">
        <f t="shared" ref="Q21:Q42" si="5">+C21-15018.5</f>
        <v>36279.394999999997</v>
      </c>
      <c r="R21" t="s">
        <v>49</v>
      </c>
    </row>
    <row r="22" spans="1:18" x14ac:dyDescent="0.2">
      <c r="A22" t="s">
        <v>39</v>
      </c>
      <c r="B22" s="3" t="s">
        <v>35</v>
      </c>
      <c r="C22" s="8">
        <v>52871.370699999999</v>
      </c>
      <c r="D22" s="8">
        <v>5.0000000000000001E-4</v>
      </c>
      <c r="E22">
        <f t="shared" si="0"/>
        <v>-80.498400112346019</v>
      </c>
      <c r="F22">
        <f t="shared" si="1"/>
        <v>-80.5</v>
      </c>
      <c r="G22">
        <f t="shared" si="2"/>
        <v>5.3549999574897811E-4</v>
      </c>
      <c r="K22">
        <f t="shared" si="3"/>
        <v>5.3549999574897811E-4</v>
      </c>
      <c r="O22">
        <f t="shared" ca="1" si="4"/>
        <v>4.6454273896093739E-4</v>
      </c>
      <c r="Q22" s="2">
        <f t="shared" si="5"/>
        <v>37852.870699999999</v>
      </c>
      <c r="R22" t="s">
        <v>49</v>
      </c>
    </row>
    <row r="23" spans="1:18" x14ac:dyDescent="0.2">
      <c r="A23" t="s">
        <v>39</v>
      </c>
      <c r="B23" s="3" t="s">
        <v>34</v>
      </c>
      <c r="C23" s="8">
        <v>52871.538999999997</v>
      </c>
      <c r="D23" s="8">
        <v>4.0000000000000002E-4</v>
      </c>
      <c r="E23">
        <f t="shared" si="0"/>
        <v>-79.995578275007105</v>
      </c>
      <c r="F23">
        <f t="shared" si="1"/>
        <v>-80</v>
      </c>
      <c r="G23">
        <f t="shared" si="2"/>
        <v>1.4799999917158857E-3</v>
      </c>
      <c r="K23">
        <f t="shared" si="3"/>
        <v>1.4799999917158857E-3</v>
      </c>
      <c r="O23">
        <f t="shared" ca="1" si="4"/>
        <v>4.6441444567759717E-4</v>
      </c>
      <c r="Q23" s="2">
        <f t="shared" si="5"/>
        <v>37853.038999999997</v>
      </c>
      <c r="R23" t="s">
        <v>49</v>
      </c>
    </row>
    <row r="24" spans="1:18" x14ac:dyDescent="0.2">
      <c r="A24" t="s">
        <v>39</v>
      </c>
      <c r="B24" s="3" t="s">
        <v>35</v>
      </c>
      <c r="C24" s="8">
        <v>52875.3868</v>
      </c>
      <c r="D24" s="8">
        <v>6.9999999999999999E-4</v>
      </c>
      <c r="E24">
        <f t="shared" si="0"/>
        <v>-68.499690778022568</v>
      </c>
      <c r="F24">
        <f t="shared" si="1"/>
        <v>-68.5</v>
      </c>
      <c r="G24">
        <f t="shared" si="2"/>
        <v>1.0349999502068385E-4</v>
      </c>
      <c r="K24">
        <f t="shared" si="3"/>
        <v>1.0349999502068385E-4</v>
      </c>
      <c r="O24">
        <f t="shared" ca="1" si="4"/>
        <v>4.6146370016077285E-4</v>
      </c>
      <c r="Q24" s="2">
        <f t="shared" si="5"/>
        <v>37856.8868</v>
      </c>
      <c r="R24" t="s">
        <v>49</v>
      </c>
    </row>
    <row r="25" spans="1:18" x14ac:dyDescent="0.2">
      <c r="A25" t="s">
        <v>39</v>
      </c>
      <c r="B25" s="3" t="s">
        <v>35</v>
      </c>
      <c r="C25" s="8">
        <v>52886.431799999998</v>
      </c>
      <c r="D25" s="8">
        <v>6.9999999999999999E-4</v>
      </c>
      <c r="E25">
        <f t="shared" si="0"/>
        <v>-35.501074060919599</v>
      </c>
      <c r="F25">
        <f t="shared" si="1"/>
        <v>-35.5</v>
      </c>
      <c r="G25">
        <f t="shared" si="2"/>
        <v>-3.595000016503036E-4</v>
      </c>
      <c r="K25">
        <f t="shared" si="3"/>
        <v>-3.595000016503036E-4</v>
      </c>
      <c r="O25">
        <f t="shared" ca="1" si="4"/>
        <v>4.5299634346032046E-4</v>
      </c>
      <c r="Q25" s="2">
        <f t="shared" si="5"/>
        <v>37867.931799999998</v>
      </c>
      <c r="R25" t="s">
        <v>49</v>
      </c>
    </row>
    <row r="26" spans="1:18" x14ac:dyDescent="0.2">
      <c r="A26" t="s">
        <v>38</v>
      </c>
      <c r="C26" s="8">
        <v>52898.314400000003</v>
      </c>
      <c r="D26" s="8" t="s">
        <v>12</v>
      </c>
      <c r="E26">
        <f t="shared" si="0"/>
        <v>0</v>
      </c>
      <c r="F26">
        <f t="shared" si="1"/>
        <v>0</v>
      </c>
      <c r="G26">
        <f t="shared" si="2"/>
        <v>0</v>
      </c>
      <c r="K26">
        <f t="shared" si="3"/>
        <v>0</v>
      </c>
      <c r="O26">
        <f t="shared" ca="1" si="4"/>
        <v>4.4388752034316711E-4</v>
      </c>
      <c r="Q26" s="2">
        <f t="shared" si="5"/>
        <v>37879.814400000003</v>
      </c>
      <c r="R26" t="s">
        <v>49</v>
      </c>
    </row>
    <row r="27" spans="1:18" x14ac:dyDescent="0.2">
      <c r="A27" t="s">
        <v>39</v>
      </c>
      <c r="B27" s="3" t="s">
        <v>34</v>
      </c>
      <c r="C27" s="8">
        <v>52898.317000000003</v>
      </c>
      <c r="D27" s="8">
        <v>1.6000000000000001E-3</v>
      </c>
      <c r="E27">
        <f t="shared" si="0"/>
        <v>7.7678952881802335E-3</v>
      </c>
      <c r="F27">
        <f t="shared" si="1"/>
        <v>0</v>
      </c>
      <c r="G27">
        <f t="shared" si="2"/>
        <v>2.599999999802094E-3</v>
      </c>
      <c r="K27">
        <f t="shared" si="3"/>
        <v>2.599999999802094E-3</v>
      </c>
      <c r="O27">
        <f t="shared" ca="1" si="4"/>
        <v>4.4388752034316711E-4</v>
      </c>
      <c r="Q27" s="2">
        <f t="shared" si="5"/>
        <v>37879.817000000003</v>
      </c>
      <c r="R27" t="s">
        <v>49</v>
      </c>
    </row>
    <row r="28" spans="1:18" x14ac:dyDescent="0.2">
      <c r="A28" t="s">
        <v>39</v>
      </c>
      <c r="B28" s="3" t="s">
        <v>35</v>
      </c>
      <c r="C28" s="8">
        <v>52898.481099999997</v>
      </c>
      <c r="D28" s="8">
        <v>8.0000000000000004E-4</v>
      </c>
      <c r="E28">
        <f t="shared" si="0"/>
        <v>0.49804159407461152</v>
      </c>
      <c r="F28">
        <f t="shared" si="1"/>
        <v>0.5</v>
      </c>
      <c r="G28">
        <f t="shared" si="2"/>
        <v>-6.5550000726943836E-4</v>
      </c>
      <c r="K28">
        <f t="shared" si="3"/>
        <v>-6.5550000726943836E-4</v>
      </c>
      <c r="O28">
        <f t="shared" ca="1" si="4"/>
        <v>4.4375922705982695E-4</v>
      </c>
      <c r="Q28" s="2">
        <f t="shared" si="5"/>
        <v>37879.981099999997</v>
      </c>
      <c r="R28" t="s">
        <v>49</v>
      </c>
    </row>
    <row r="29" spans="1:18" x14ac:dyDescent="0.2">
      <c r="A29" t="s">
        <v>39</v>
      </c>
      <c r="B29" s="3" t="s">
        <v>34</v>
      </c>
      <c r="C29" s="8">
        <v>52899.317999999999</v>
      </c>
      <c r="D29" s="8">
        <v>4.0000000000000001E-3</v>
      </c>
      <c r="E29">
        <f t="shared" si="0"/>
        <v>2.9984075814549502</v>
      </c>
      <c r="F29">
        <f t="shared" si="1"/>
        <v>3</v>
      </c>
      <c r="G29">
        <f t="shared" si="2"/>
        <v>-5.3300000581657514E-4</v>
      </c>
      <c r="K29">
        <f t="shared" si="3"/>
        <v>-5.3300000581657514E-4</v>
      </c>
      <c r="O29">
        <f t="shared" ca="1" si="4"/>
        <v>4.4311776064312599E-4</v>
      </c>
      <c r="Q29" s="2">
        <f t="shared" si="5"/>
        <v>37880.817999999999</v>
      </c>
      <c r="R29" t="s">
        <v>49</v>
      </c>
    </row>
    <row r="30" spans="1:18" x14ac:dyDescent="0.2">
      <c r="A30" t="s">
        <v>39</v>
      </c>
      <c r="B30" s="3" t="s">
        <v>34</v>
      </c>
      <c r="C30" s="8">
        <v>52907.351600000002</v>
      </c>
      <c r="D30" s="8">
        <v>1E-3</v>
      </c>
      <c r="E30">
        <f t="shared" si="0"/>
        <v>27.000008962952659</v>
      </c>
      <c r="F30">
        <f t="shared" si="1"/>
        <v>27</v>
      </c>
      <c r="G30">
        <f t="shared" si="2"/>
        <v>3.0000010156072676E-6</v>
      </c>
      <c r="K30">
        <f t="shared" si="3"/>
        <v>3.0000010156072676E-6</v>
      </c>
      <c r="O30">
        <f t="shared" ca="1" si="4"/>
        <v>4.3695968304279697E-4</v>
      </c>
      <c r="Q30" s="2">
        <f t="shared" si="5"/>
        <v>37888.851600000002</v>
      </c>
      <c r="R30" t="s">
        <v>49</v>
      </c>
    </row>
    <row r="31" spans="1:18" x14ac:dyDescent="0.2">
      <c r="A31" t="s">
        <v>39</v>
      </c>
      <c r="B31" s="3" t="s">
        <v>34</v>
      </c>
      <c r="C31" s="8">
        <v>52924.423999999999</v>
      </c>
      <c r="D31" s="8">
        <v>4.0000000000000001E-3</v>
      </c>
      <c r="E31">
        <f t="shared" si="0"/>
        <v>78.006399550645597</v>
      </c>
      <c r="F31">
        <f t="shared" si="1"/>
        <v>78</v>
      </c>
      <c r="G31">
        <f t="shared" si="2"/>
        <v>2.1419999975478277E-3</v>
      </c>
      <c r="K31">
        <f t="shared" si="3"/>
        <v>2.1419999975478277E-3</v>
      </c>
      <c r="O31">
        <f t="shared" ca="1" si="4"/>
        <v>4.2387376814209779E-4</v>
      </c>
      <c r="Q31" s="2">
        <f t="shared" si="5"/>
        <v>37905.923999999999</v>
      </c>
      <c r="R31" t="s">
        <v>49</v>
      </c>
    </row>
    <row r="32" spans="1:18" x14ac:dyDescent="0.2">
      <c r="A32" t="s">
        <v>39</v>
      </c>
      <c r="B32" s="3" t="s">
        <v>35</v>
      </c>
      <c r="C32" s="8">
        <v>52926.2598</v>
      </c>
      <c r="D32" s="8">
        <v>1.1000000000000001E-3</v>
      </c>
      <c r="E32">
        <f t="shared" si="0"/>
        <v>83.491131154927331</v>
      </c>
      <c r="F32">
        <f t="shared" si="1"/>
        <v>83.5</v>
      </c>
      <c r="G32">
        <f t="shared" si="2"/>
        <v>-2.9685000044992194E-3</v>
      </c>
      <c r="K32">
        <f t="shared" si="3"/>
        <v>-2.9685000044992194E-3</v>
      </c>
      <c r="O32">
        <f t="shared" ca="1" si="4"/>
        <v>4.2246254202535572E-4</v>
      </c>
      <c r="Q32" s="2">
        <f t="shared" si="5"/>
        <v>37907.7598</v>
      </c>
      <c r="R32" t="s">
        <v>49</v>
      </c>
    </row>
    <row r="33" spans="1:18" x14ac:dyDescent="0.2">
      <c r="A33" t="s">
        <v>39</v>
      </c>
      <c r="B33" s="3" t="s">
        <v>35</v>
      </c>
      <c r="C33" s="8">
        <v>52928.271099999998</v>
      </c>
      <c r="D33" s="8">
        <v>1.1000000000000001E-3</v>
      </c>
      <c r="E33">
        <f t="shared" si="0"/>
        <v>89.500195691193838</v>
      </c>
      <c r="F33">
        <f t="shared" si="1"/>
        <v>89.5</v>
      </c>
      <c r="G33">
        <f t="shared" si="2"/>
        <v>6.549999670824036E-5</v>
      </c>
      <c r="K33">
        <f t="shared" si="3"/>
        <v>6.549999670824036E-5</v>
      </c>
      <c r="O33">
        <f t="shared" ca="1" si="4"/>
        <v>4.2092302262527348E-4</v>
      </c>
      <c r="Q33" s="2">
        <f t="shared" si="5"/>
        <v>37909.771099999998</v>
      </c>
      <c r="R33" t="s">
        <v>49</v>
      </c>
    </row>
    <row r="34" spans="1:18" x14ac:dyDescent="0.2">
      <c r="A34" t="s">
        <v>39</v>
      </c>
      <c r="B34" s="3" t="s">
        <v>35</v>
      </c>
      <c r="C34" s="8">
        <v>53143.489600000001</v>
      </c>
      <c r="D34" s="8">
        <v>2.3E-3</v>
      </c>
      <c r="E34">
        <f t="shared" si="0"/>
        <v>732.49818500138292</v>
      </c>
      <c r="F34">
        <f t="shared" si="1"/>
        <v>732.5</v>
      </c>
      <c r="G34">
        <f t="shared" si="2"/>
        <v>-6.075000055716373E-4</v>
      </c>
      <c r="K34">
        <f t="shared" si="3"/>
        <v>-6.075000055716373E-4</v>
      </c>
      <c r="O34">
        <f t="shared" ca="1" si="4"/>
        <v>2.5593786024979178E-4</v>
      </c>
      <c r="Q34" s="2">
        <f t="shared" si="5"/>
        <v>38124.989600000001</v>
      </c>
      <c r="R34" t="s">
        <v>49</v>
      </c>
    </row>
    <row r="35" spans="1:18" x14ac:dyDescent="0.2">
      <c r="A35" t="s">
        <v>36</v>
      </c>
      <c r="B35" s="3" t="s">
        <v>35</v>
      </c>
      <c r="C35" s="8">
        <v>53617.441800000001</v>
      </c>
      <c r="D35" s="8">
        <v>1.1999999999999999E-3</v>
      </c>
      <c r="E35">
        <f t="shared" si="0"/>
        <v>2148.5024394178786</v>
      </c>
      <c r="F35">
        <f t="shared" si="1"/>
        <v>2148.5</v>
      </c>
      <c r="G35">
        <f t="shared" si="2"/>
        <v>8.1649999629007652E-4</v>
      </c>
      <c r="J35">
        <f>+G35</f>
        <v>8.1649999629007652E-4</v>
      </c>
      <c r="O35">
        <f t="shared" ca="1" si="4"/>
        <v>-1.0738871816962049E-4</v>
      </c>
      <c r="Q35" s="2">
        <f t="shared" si="5"/>
        <v>38598.941800000001</v>
      </c>
      <c r="R35" t="s">
        <v>48</v>
      </c>
    </row>
    <row r="36" spans="1:18" x14ac:dyDescent="0.2">
      <c r="A36" s="26" t="s">
        <v>33</v>
      </c>
      <c r="B36" s="3" t="s">
        <v>34</v>
      </c>
      <c r="C36" s="27">
        <v>53988.469100000002</v>
      </c>
      <c r="D36" s="8">
        <v>5.9999999999999995E-4</v>
      </c>
      <c r="E36">
        <f t="shared" si="0"/>
        <v>3257.0029069854268</v>
      </c>
      <c r="F36">
        <f t="shared" si="1"/>
        <v>3257</v>
      </c>
      <c r="G36">
        <f t="shared" si="2"/>
        <v>9.7300000197719783E-4</v>
      </c>
      <c r="K36">
        <f t="shared" ref="K36:K42" si="6">+G36</f>
        <v>9.7300000197719783E-4</v>
      </c>
      <c r="O36">
        <f t="shared" ca="1" si="4"/>
        <v>-3.9181492733481721E-4</v>
      </c>
      <c r="Q36" s="2">
        <f t="shared" si="5"/>
        <v>38969.969100000002</v>
      </c>
      <c r="R36" t="s">
        <v>53</v>
      </c>
    </row>
    <row r="37" spans="1:18" x14ac:dyDescent="0.2">
      <c r="A37" s="26" t="s">
        <v>33</v>
      </c>
      <c r="B37" s="3" t="s">
        <v>34</v>
      </c>
      <c r="C37" s="33">
        <v>54217.410300000003</v>
      </c>
      <c r="D37" s="8">
        <v>5.0000000000000001E-4</v>
      </c>
      <c r="E37">
        <f t="shared" si="0"/>
        <v>3940.9995488645436</v>
      </c>
      <c r="F37">
        <f t="shared" si="1"/>
        <v>3941</v>
      </c>
      <c r="G37">
        <f t="shared" si="2"/>
        <v>-1.5100000018719584E-4</v>
      </c>
      <c r="K37">
        <f t="shared" si="6"/>
        <v>-1.5100000018719584E-4</v>
      </c>
      <c r="O37">
        <f t="shared" ca="1" si="4"/>
        <v>-5.6732013894419443E-4</v>
      </c>
      <c r="Q37" s="2">
        <f t="shared" si="5"/>
        <v>39198.910300000003</v>
      </c>
      <c r="R37" t="s">
        <v>53</v>
      </c>
    </row>
    <row r="38" spans="1:18" x14ac:dyDescent="0.2">
      <c r="A38" s="5" t="s">
        <v>42</v>
      </c>
      <c r="C38" s="34">
        <v>54889.009100000003</v>
      </c>
      <c r="D38" s="8">
        <v>5.0000000000000001E-4</v>
      </c>
      <c r="E38">
        <f t="shared" si="0"/>
        <v>5947.5030698124656</v>
      </c>
      <c r="F38">
        <f t="shared" si="1"/>
        <v>5947.5</v>
      </c>
      <c r="G38">
        <f t="shared" si="2"/>
        <v>1.0275000022375025E-3</v>
      </c>
      <c r="K38">
        <f t="shared" si="6"/>
        <v>1.0275000022375025E-3</v>
      </c>
      <c r="O38">
        <f t="shared" ca="1" si="4"/>
        <v>-1.0821610849883687E-3</v>
      </c>
      <c r="Q38" s="2">
        <f t="shared" si="5"/>
        <v>39870.509100000003</v>
      </c>
      <c r="R38" t="s">
        <v>49</v>
      </c>
    </row>
    <row r="39" spans="1:18" x14ac:dyDescent="0.2">
      <c r="A39" s="26" t="s">
        <v>41</v>
      </c>
      <c r="B39" s="35" t="s">
        <v>35</v>
      </c>
      <c r="C39" s="26">
        <v>55059.378799999999</v>
      </c>
      <c r="D39" s="26">
        <v>4.0000000000000002E-4</v>
      </c>
      <c r="E39">
        <f t="shared" si="0"/>
        <v>6456.5084505737659</v>
      </c>
      <c r="F39">
        <f t="shared" si="1"/>
        <v>6456.5</v>
      </c>
      <c r="G39">
        <f t="shared" si="2"/>
        <v>2.8284999934840016E-3</v>
      </c>
      <c r="K39">
        <f t="shared" si="6"/>
        <v>2.8284999934840016E-3</v>
      </c>
      <c r="O39">
        <f t="shared" ca="1" si="4"/>
        <v>-1.2127636474286801E-3</v>
      </c>
      <c r="Q39" s="2">
        <f t="shared" si="5"/>
        <v>40040.878799999999</v>
      </c>
      <c r="R39" t="s">
        <v>49</v>
      </c>
    </row>
    <row r="40" spans="1:18" x14ac:dyDescent="0.2">
      <c r="A40" s="26" t="s">
        <v>41</v>
      </c>
      <c r="B40" s="35" t="s">
        <v>34</v>
      </c>
      <c r="C40" s="26">
        <v>55059.539900000003</v>
      </c>
      <c r="D40" s="26">
        <v>1.1000000000000001E-3</v>
      </c>
      <c r="E40">
        <f t="shared" si="0"/>
        <v>6456.9897613164803</v>
      </c>
      <c r="F40">
        <f t="shared" si="1"/>
        <v>6457</v>
      </c>
      <c r="G40">
        <f t="shared" si="2"/>
        <v>-3.4269999960088171E-3</v>
      </c>
      <c r="K40">
        <f t="shared" si="6"/>
        <v>-3.4269999960088171E-3</v>
      </c>
      <c r="O40">
        <f t="shared" ca="1" si="4"/>
        <v>-1.2128919407120202E-3</v>
      </c>
      <c r="Q40" s="2">
        <f t="shared" si="5"/>
        <v>40041.039900000003</v>
      </c>
      <c r="R40" t="s">
        <v>49</v>
      </c>
    </row>
    <row r="41" spans="1:18" x14ac:dyDescent="0.2">
      <c r="A41" s="36" t="s">
        <v>44</v>
      </c>
      <c r="B41" s="37" t="s">
        <v>34</v>
      </c>
      <c r="C41" s="38">
        <v>57493.891100000001</v>
      </c>
      <c r="D41" s="38">
        <v>2.0000000000000001E-4</v>
      </c>
      <c r="E41">
        <f t="shared" si="0"/>
        <v>13729.984075814653</v>
      </c>
      <c r="F41">
        <f t="shared" si="1"/>
        <v>13730</v>
      </c>
      <c r="G41">
        <f t="shared" si="2"/>
        <v>-5.3299999999580905E-3</v>
      </c>
      <c r="K41">
        <f t="shared" si="6"/>
        <v>-5.3299999999580905E-3</v>
      </c>
      <c r="O41">
        <f t="shared" ca="1" si="4"/>
        <v>-3.0790460401783942E-3</v>
      </c>
      <c r="Q41" s="2">
        <f t="shared" si="5"/>
        <v>42475.391100000001</v>
      </c>
      <c r="R41" t="s">
        <v>49</v>
      </c>
    </row>
    <row r="42" spans="1:18" x14ac:dyDescent="0.2">
      <c r="A42" s="36" t="s">
        <v>43</v>
      </c>
      <c r="B42" s="37" t="s">
        <v>34</v>
      </c>
      <c r="C42" s="38">
        <v>57515.482000000004</v>
      </c>
      <c r="D42" s="38" t="s">
        <v>45</v>
      </c>
      <c r="E42">
        <f t="shared" si="0"/>
        <v>13794.490172118636</v>
      </c>
      <c r="F42">
        <f t="shared" si="1"/>
        <v>13794.5</v>
      </c>
      <c r="G42">
        <f t="shared" si="2"/>
        <v>-3.2894999967538752E-3</v>
      </c>
      <c r="K42">
        <f t="shared" si="6"/>
        <v>-3.2894999967538752E-3</v>
      </c>
      <c r="O42">
        <f t="shared" ca="1" si="4"/>
        <v>-3.0955958737292786E-3</v>
      </c>
      <c r="Q42" s="2">
        <f t="shared" si="5"/>
        <v>42496.982000000004</v>
      </c>
      <c r="R42" t="s">
        <v>53</v>
      </c>
    </row>
    <row r="43" spans="1:18" x14ac:dyDescent="0.2">
      <c r="C43" s="8"/>
      <c r="D43" s="8"/>
    </row>
    <row r="44" spans="1:18" x14ac:dyDescent="0.2">
      <c r="C44" s="8"/>
      <c r="D44" s="8"/>
    </row>
    <row r="45" spans="1:18" x14ac:dyDescent="0.2">
      <c r="C45" s="8"/>
      <c r="D45" s="8"/>
    </row>
    <row r="46" spans="1:18" x14ac:dyDescent="0.2">
      <c r="C46" s="8"/>
      <c r="D46" s="8"/>
    </row>
    <row r="47" spans="1:18" x14ac:dyDescent="0.2">
      <c r="C47" s="8"/>
      <c r="D47" s="8"/>
    </row>
    <row r="48" spans="1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2024-02-14T06:16:51Z</dcterms:modified>
</cp:coreProperties>
</file>