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57D0C5A7-3CAD-497C-B187-0564F725F33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F11" i="1"/>
  <c r="C21" i="1"/>
  <c r="E21" i="1"/>
  <c r="F21" i="1"/>
  <c r="G21" i="1"/>
  <c r="H21" i="1"/>
  <c r="A21" i="1"/>
  <c r="H20" i="1"/>
  <c r="G11" i="1"/>
  <c r="E14" i="1"/>
  <c r="E15" i="1" s="1"/>
  <c r="C17" i="1"/>
  <c r="Q21" i="1"/>
  <c r="C11" i="1"/>
  <c r="C12" i="1"/>
  <c r="C16" i="1" l="1"/>
  <c r="D18" i="1" s="1"/>
  <c r="C15" i="1"/>
  <c r="O21" i="1"/>
  <c r="S21" i="1" s="1"/>
  <c r="O22" i="1"/>
  <c r="S22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<sst xmlns="http://schemas.openxmlformats.org/spreadsheetml/2006/main" count="54" uniqueCount="51">
  <si>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</si>
  <si>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</si>
  <si>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</si>
  <si>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</si>
  <si>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</si>
  <si>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</si>
  <si>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</si>
  <si>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</si>
  <si>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</si>
  <si>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</si>
  <si>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</si>
  <si>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</si>
  <si>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</si>
  <si>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</si>
  <si>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</si>
  <si>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</si>
  <si>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</si>
  <si>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</si>
  <si>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</si>
  <si>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</si>
  <si>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</si>
  <si>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</si>
  <si>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</si>
  <si>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</si>
  <si>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</si>
  <si>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</si>
  <si>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</si>
  <si>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</si>
  <si>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</si>
  <si>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</si>
  <si>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</si>
  <si>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</si>
  <si>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</si>
  <si>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</si>
  <si>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</si>
  <si>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</si>
  <si>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</si>
  <si>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</si>
  <si>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</si>
  <si>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</si>
  <si>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</si>
  <si>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</si>
  <si>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G1578-2373</t>
  </si>
  <si>
    <t>G1578-2373_Her.xls</t>
  </si>
  <si>
    <t>EC</t>
  </si>
  <si>
    <t>Her</t>
  </si>
  <si>
    <t>VSX</t>
  </si>
  <si>
    <t>IBVS 5945</t>
  </si>
  <si>
    <t>I</t>
  </si>
  <si>
    <t>V1450 Her / GSC 1578-2373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</si>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</sst>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V1450</a:t>
            </a:r>
            <a:r>
              <a:rPr lang="en-AU" baseline="0"/>
              <a:t> Her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2645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C6E-4E36-8132-298922634B5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2645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9.509999850706663E-3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C6E-4E36-8132-298922634B5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2645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C6E-4E36-8132-298922634B5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2645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C6E-4E36-8132-298922634B5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2645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C6E-4E36-8132-298922634B5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2645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C6E-4E36-8132-298922634B5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2645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C6E-4E36-8132-298922634B5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2645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9.509999850706663E-3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C6E-4E36-8132-298922634B55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2645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C6E-4E36-8132-298922634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0103408"/>
        <c:axId val="1"/>
      </c:scatterChart>
      <c:valAx>
        <c:axId val="5401034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01034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DB93AB6-19CC-9EB4-1B5C-8DB3507C90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49</v>
      </c>
      <c r="E1" t="s">
        <v>43</v>
      </c>
    </row>
    <row r="2" spans="1:7" x14ac:dyDescent="0.2">
      <c r="A2" t="s">
        <v>23</v>
      </c>
      <c r="B2" t="s">
        <v>44</v>
      </c>
      <c r="C2" s="31" t="s">
        <v>41</v>
      </c>
      <c r="D2" s="3" t="s">
        <v>45</v>
      </c>
      <c r="E2" s="32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5">
        <v>54229.785000000149</v>
      </c>
      <c r="D7" s="30" t="s">
        <v>46</v>
      </c>
    </row>
    <row r="8" spans="1:7" x14ac:dyDescent="0.2">
      <c r="A8" t="s">
        <v>3</v>
      </c>
      <c r="C8" s="35">
        <v>0.41852200000000001</v>
      </c>
      <c r="D8" s="30" t="s">
        <v>46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3.5954630815526135E-6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60355.703247106481</v>
      </c>
    </row>
    <row r="15" spans="1:7" x14ac:dyDescent="0.2">
      <c r="A15" s="12" t="s">
        <v>17</v>
      </c>
      <c r="B15" s="10"/>
      <c r="C15" s="13">
        <f ca="1">(C7+C11)+(C8+C12)*INT(MAX(F21:F3533))</f>
        <v>55336.785199999998</v>
      </c>
      <c r="D15" s="14" t="s">
        <v>38</v>
      </c>
      <c r="E15" s="15">
        <f ca="1">ROUND(2*(E14-$C$7)/$C$8,0)/2+E13</f>
        <v>14638</v>
      </c>
    </row>
    <row r="16" spans="1:7" x14ac:dyDescent="0.2">
      <c r="A16" s="16" t="s">
        <v>4</v>
      </c>
      <c r="B16" s="10"/>
      <c r="C16" s="17">
        <f ca="1">+C8+C12</f>
        <v>0.41852559546308155</v>
      </c>
      <c r="D16" s="14" t="s">
        <v>39</v>
      </c>
      <c r="E16" s="24">
        <f ca="1">ROUND(2*(E14-$C$15)/$C$16,0)/2+E13</f>
        <v>11993</v>
      </c>
    </row>
    <row r="17" spans="1:19" ht="13.5" thickBot="1" x14ac:dyDescent="0.25">
      <c r="A17" s="14" t="s">
        <v>29</v>
      </c>
      <c r="B17" s="10"/>
      <c r="C17" s="10">
        <f>COUNT(C21:C2191)</f>
        <v>2</v>
      </c>
      <c r="D17" s="14" t="s">
        <v>33</v>
      </c>
      <c r="E17" s="18">
        <f ca="1">+$C$15+$C$16*E16-15018.5-$C$9/24</f>
        <v>45338.058499722072</v>
      </c>
    </row>
    <row r="18" spans="1:19" ht="14.25" thickTop="1" thickBot="1" x14ac:dyDescent="0.25">
      <c r="A18" s="16" t="s">
        <v>5</v>
      </c>
      <c r="B18" s="10"/>
      <c r="C18" s="19">
        <f ca="1">+C15</f>
        <v>55336.785199999998</v>
      </c>
      <c r="D18" s="20">
        <f ca="1">+C16</f>
        <v>0.41852559546308155</v>
      </c>
      <c r="E18" s="21" t="s">
        <v>34</v>
      </c>
    </row>
    <row r="19" spans="1:19" ht="13.5" thickTop="1" x14ac:dyDescent="0.2">
      <c r="A19" s="25" t="s">
        <v>35</v>
      </c>
      <c r="E19" s="26">
        <v>21</v>
      </c>
      <c r="S19">
        <f ca="1">SQRT(SUM(S21:S50)/(COUNT(S21:S50)-1))</f>
        <v>0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28</v>
      </c>
      <c r="J20" s="7" t="s">
        <v>50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9" x14ac:dyDescent="0.2">
      <c r="A21" t="str">
        <f>D7</f>
        <v>VSX</v>
      </c>
      <c r="C21" s="8">
        <f>C$7</f>
        <v>54229.785000000149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39211.285000000149</v>
      </c>
      <c r="S21">
        <f ca="1">+(O21-G21)^2</f>
        <v>0</v>
      </c>
    </row>
    <row r="22" spans="1:19" x14ac:dyDescent="0.2">
      <c r="A22" s="33" t="s">
        <v>47</v>
      </c>
      <c r="B22" s="34" t="s">
        <v>48</v>
      </c>
      <c r="C22" s="33">
        <v>55336.785199999998</v>
      </c>
      <c r="D22" s="33">
        <v>1E-4</v>
      </c>
      <c r="E22">
        <f>+(C22-C$7)/C$8</f>
        <v>2645.0227228194681</v>
      </c>
      <c r="F22">
        <f>ROUND(2*E22,0)/2</f>
        <v>2645</v>
      </c>
      <c r="G22">
        <f>+C22-(C$7+F22*C$8)</f>
        <v>9.509999850706663E-3</v>
      </c>
      <c r="I22">
        <f>+G22</f>
        <v>9.509999850706663E-3</v>
      </c>
      <c r="O22">
        <f ca="1">+C$11+C$12*$F22</f>
        <v>9.509999850706663E-3</v>
      </c>
      <c r="Q22" s="2">
        <f>+C22-15018.5</f>
        <v>40318.285199999998</v>
      </c>
      <c r="S22">
        <f ca="1">+(O22-G22)^2</f>
        <v>0</v>
      </c>
    </row>
    <row r="23" spans="1:19" x14ac:dyDescent="0.2">
      <c r="C23" s="8"/>
      <c r="D23" s="8"/>
      <c r="Q23" s="2"/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2024-02-15T03:52:40Z</dcterms:modified>
</cp:coreProperties>
</file>