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EEB4A631-60D9-422A-83D5-FD29853E06A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1" i="1"/>
  <c r="F21" i="1"/>
  <c r="G11" i="1"/>
  <c r="F11" i="1"/>
  <c r="Q22" i="1"/>
  <c r="Q23" i="1"/>
  <c r="C21" i="1"/>
  <c r="G21" i="1"/>
  <c r="H21" i="1"/>
  <c r="A21" i="1"/>
  <c r="H20" i="1"/>
  <c r="E14" i="1"/>
  <c r="E15" i="1" s="1"/>
  <c r="C17" i="1"/>
  <c r="Q21" i="1"/>
  <c r="C12" i="1"/>
  <c r="C16" i="1" l="1"/>
  <c r="D18" i="1" s="1"/>
  <c r="C11" i="1"/>
  <c r="O23" i="1" l="1"/>
  <c r="S23" i="1" s="1"/>
  <c r="C15" i="1"/>
  <c r="O21" i="1"/>
  <c r="S21" i="1" s="1"/>
  <c r="O22" i="1"/>
  <c r="S22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<sst xmlns="http://schemas.openxmlformats.org/spreadsheetml/2006/main" count="56" uniqueCount="52">
  <si>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</si>
  <si>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</si>
  <si>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</si>
  <si>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</si>
  <si>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</si>
  <si>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</si>
  <si>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</si>
  <si>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</si>
  <si>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</si>
  <si>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</si>
  <si>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</si>
  <si>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</si>
  <si>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</si>
  <si>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</si>
  <si>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</si>
  <si>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</si>
  <si>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</si>
  <si>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</si>
  <si>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</si>
  <si>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</si>
  <si>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</si>
  <si>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</si>
  <si>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</si>
  <si>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</si>
  <si>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</si>
  <si>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</si>
  <si>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</si>
  <si>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</si>
  <si>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</si>
  <si>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</si>
  <si>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</si>
  <si>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</si>
  <si>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</si>
  <si>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</si>
  <si>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</si>
  <si>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</si>
  <si>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</si>
  <si>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</si>
  <si>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</si>
  <si>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</si>
  <si>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</si>
  <si>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</si>
  <si>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G0971-0933</t>
  </si>
  <si>
    <t>G0971-0933_Her.xls</t>
  </si>
  <si>
    <t>ESDEC</t>
  </si>
  <si>
    <t>Her</t>
  </si>
  <si>
    <t>VSX</t>
  </si>
  <si>
    <t>IBVS 5992</t>
  </si>
  <si>
    <t>I</t>
  </si>
  <si>
    <t>IBVS 6029</t>
  </si>
  <si>
    <t>V1463 Her / GSC 0971-0933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</si>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</sst>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V1463 Her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300751879699248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6.9999999999999999E-4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7190</c:v>
                </c:pt>
                <c:pt idx="2">
                  <c:v>8073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EF4-405F-BAE3-9C0CE528612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7190</c:v>
                </c:pt>
                <c:pt idx="2">
                  <c:v>8073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8.7599999998928979E-2</c:v>
                </c:pt>
                <c:pt idx="2">
                  <c:v>8.5609999994630925E-2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EF4-405F-BAE3-9C0CE528612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7190</c:v>
                </c:pt>
                <c:pt idx="2">
                  <c:v>8073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EF4-405F-BAE3-9C0CE528612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7190</c:v>
                </c:pt>
                <c:pt idx="2">
                  <c:v>8073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EF4-405F-BAE3-9C0CE528612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7190</c:v>
                </c:pt>
                <c:pt idx="2">
                  <c:v>8073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EF4-405F-BAE3-9C0CE528612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7190</c:v>
                </c:pt>
                <c:pt idx="2">
                  <c:v>8073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EF4-405F-BAE3-9C0CE528612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7190</c:v>
                </c:pt>
                <c:pt idx="2">
                  <c:v>8073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EF4-405F-BAE3-9C0CE528612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7190</c:v>
                </c:pt>
                <c:pt idx="2">
                  <c:v>8073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0.10380396379383612</c:v>
                </c:pt>
                <c:pt idx="1">
                  <c:v>8.7599999998928979E-2</c:v>
                </c:pt>
                <c:pt idx="2">
                  <c:v>8.5609999994630925E-2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EF4-405F-BAE3-9C0CE5286120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7190</c:v>
                </c:pt>
                <c:pt idx="2">
                  <c:v>8073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EF4-405F-BAE3-9C0CE52861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9043616"/>
        <c:axId val="1"/>
      </c:scatterChart>
      <c:valAx>
        <c:axId val="5390436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90436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75366568914952"/>
          <c:w val="0.7338345864661652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5EF1163-B815-7D7A-B5E2-B9A783AF16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50</v>
      </c>
      <c r="E1" t="s">
        <v>43</v>
      </c>
    </row>
    <row r="2" spans="1:7" x14ac:dyDescent="0.2">
      <c r="A2" t="s">
        <v>23</v>
      </c>
      <c r="B2" t="s">
        <v>44</v>
      </c>
      <c r="C2" s="31" t="s">
        <v>41</v>
      </c>
      <c r="D2" s="3" t="s">
        <v>45</v>
      </c>
      <c r="E2" s="32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7">
        <v>52699.23</v>
      </c>
      <c r="D7" s="30" t="s">
        <v>46</v>
      </c>
    </row>
    <row r="8" spans="1:7" x14ac:dyDescent="0.2">
      <c r="A8" t="s">
        <v>3</v>
      </c>
      <c r="C8" s="37">
        <v>0.41343000000000002</v>
      </c>
      <c r="D8" s="30" t="s">
        <v>46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0.10380396379383612</v>
      </c>
      <c r="D11" s="3"/>
      <c r="E11" s="10"/>
      <c r="F11" s="23" t="str">
        <f>"F"&amp;E19</f>
        <v>F22</v>
      </c>
      <c r="G11" s="24" t="str">
        <f>"G"&amp;E19</f>
        <v>G22</v>
      </c>
    </row>
    <row r="12" spans="1:7" x14ac:dyDescent="0.2">
      <c r="A12" s="10" t="s">
        <v>16</v>
      </c>
      <c r="B12" s="10"/>
      <c r="C12" s="22">
        <f ca="1">SLOPE(INDIRECT($G$11):G992,INDIRECT($F$11):F992)</f>
        <v>-2.2536806390691436E-6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60355.705276967587</v>
      </c>
    </row>
    <row r="15" spans="1:7" x14ac:dyDescent="0.2">
      <c r="A15" s="12" t="s">
        <v>17</v>
      </c>
      <c r="B15" s="10"/>
      <c r="C15" s="13">
        <f ca="1">(C7+C11)+(C8+C12)*INT(MAX(F21:F3533))</f>
        <v>56036.935999999994</v>
      </c>
      <c r="D15" s="14" t="s">
        <v>38</v>
      </c>
      <c r="E15" s="15">
        <f ca="1">ROUND(2*(E14-$C$7)/$C$8,0)/2+E13</f>
        <v>18520.5</v>
      </c>
    </row>
    <row r="16" spans="1:7" x14ac:dyDescent="0.2">
      <c r="A16" s="16" t="s">
        <v>4</v>
      </c>
      <c r="B16" s="10"/>
      <c r="C16" s="17">
        <f ca="1">+C8+C12</f>
        <v>0.41342774631936097</v>
      </c>
      <c r="D16" s="14" t="s">
        <v>39</v>
      </c>
      <c r="E16" s="24">
        <f ca="1">ROUND(2*(E14-$C$15)/$C$16,0)/2+E13</f>
        <v>10447</v>
      </c>
    </row>
    <row r="17" spans="1:19" ht="13.5" thickBot="1" x14ac:dyDescent="0.25">
      <c r="A17" s="14" t="s">
        <v>29</v>
      </c>
      <c r="B17" s="10"/>
      <c r="C17" s="10">
        <f>COUNT(C21:C2191)</f>
        <v>3</v>
      </c>
      <c r="D17" s="14" t="s">
        <v>33</v>
      </c>
      <c r="E17" s="18">
        <f ca="1">+$C$15+$C$16*E16-15018.5-$C$9/24</f>
        <v>45337.911499131696</v>
      </c>
    </row>
    <row r="18" spans="1:19" ht="14.25" thickTop="1" thickBot="1" x14ac:dyDescent="0.25">
      <c r="A18" s="16" t="s">
        <v>5</v>
      </c>
      <c r="B18" s="10"/>
      <c r="C18" s="19">
        <f ca="1">+C15</f>
        <v>56036.935999999994</v>
      </c>
      <c r="D18" s="20">
        <f ca="1">+C16</f>
        <v>0.41342774631936097</v>
      </c>
      <c r="E18" s="21" t="s">
        <v>34</v>
      </c>
    </row>
    <row r="19" spans="1:19" ht="13.5" thickTop="1" x14ac:dyDescent="0.2">
      <c r="A19" s="25" t="s">
        <v>35</v>
      </c>
      <c r="E19" s="26">
        <v>22</v>
      </c>
      <c r="S19">
        <f ca="1">SQRT(SUM(S21:S50)/(COUNT(S21:S50)-1))</f>
        <v>7.3400486712664387E-2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28</v>
      </c>
      <c r="J20" s="7" t="s">
        <v>51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9" x14ac:dyDescent="0.2">
      <c r="A21" t="str">
        <f>D7</f>
        <v>VSX</v>
      </c>
      <c r="C21" s="8">
        <f>C$7</f>
        <v>52699.23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0.10380396379383612</v>
      </c>
      <c r="Q21" s="2">
        <f>+C21-15018.5</f>
        <v>37680.730000000003</v>
      </c>
      <c r="S21">
        <f ca="1">+(O21-G21)^2</f>
        <v>1.077526289931204E-2</v>
      </c>
    </row>
    <row r="22" spans="1:19" x14ac:dyDescent="0.2">
      <c r="A22" s="33" t="s">
        <v>47</v>
      </c>
      <c r="B22" s="34" t="s">
        <v>48</v>
      </c>
      <c r="C22" s="33">
        <v>55671.879300000001</v>
      </c>
      <c r="D22" s="33">
        <v>5.0000000000000001E-4</v>
      </c>
      <c r="E22">
        <f>+(C22-C$7)/C$8</f>
        <v>7190.2118859298962</v>
      </c>
      <c r="F22">
        <f>ROUND(2*E22,0)/2</f>
        <v>7190</v>
      </c>
      <c r="G22">
        <f>+C22-(C$7+F22*C$8)</f>
        <v>8.7599999998928979E-2</v>
      </c>
      <c r="I22">
        <f>+G22</f>
        <v>8.7599999998928979E-2</v>
      </c>
      <c r="O22">
        <f ca="1">+C$11+C$12*$F22</f>
        <v>8.7599999998928979E-2</v>
      </c>
      <c r="Q22" s="2">
        <f>+C22-15018.5</f>
        <v>40653.379300000001</v>
      </c>
      <c r="S22">
        <f ca="1">+(O22-G22)^2</f>
        <v>0</v>
      </c>
    </row>
    <row r="23" spans="1:19" x14ac:dyDescent="0.2">
      <c r="A23" s="35" t="s">
        <v>49</v>
      </c>
      <c r="B23" s="36" t="s">
        <v>48</v>
      </c>
      <c r="C23" s="35">
        <v>56036.936000000002</v>
      </c>
      <c r="D23" s="35">
        <v>6.9999999999999999E-4</v>
      </c>
      <c r="E23">
        <f>+(C23-C$7)/C$8</f>
        <v>8073.2070725394824</v>
      </c>
      <c r="F23">
        <f>ROUND(2*E23,0)/2</f>
        <v>8073</v>
      </c>
      <c r="G23">
        <f>+C23-(C$7+F23*C$8)</f>
        <v>8.5609999994630925E-2</v>
      </c>
      <c r="I23">
        <f>+G23</f>
        <v>8.5609999994630925E-2</v>
      </c>
      <c r="O23">
        <f ca="1">+C$11+C$12*$F23</f>
        <v>8.5609999994630925E-2</v>
      </c>
      <c r="Q23" s="2">
        <f>+C23-15018.5</f>
        <v>41018.436000000002</v>
      </c>
      <c r="S23">
        <f ca="1">+(O23-G23)^2</f>
        <v>0</v>
      </c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2024-02-15T03:55:35Z</dcterms:modified>
</cp:coreProperties>
</file>