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208A2CA0-4E31-42AC-9C89-7A2D30FDB54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Q22" i="1"/>
  <c r="Q23" i="1"/>
  <c r="F11" i="1"/>
  <c r="C21" i="1"/>
  <c r="E21" i="1"/>
  <c r="F21" i="1"/>
  <c r="G21" i="1"/>
  <c r="H21" i="1"/>
  <c r="A21" i="1"/>
  <c r="H20" i="1"/>
  <c r="G11" i="1"/>
  <c r="E14" i="1"/>
  <c r="E15" i="1" s="1"/>
  <c r="C17" i="1"/>
  <c r="Q21" i="1"/>
  <c r="C11" i="1"/>
  <c r="C12" i="1"/>
  <c r="C16" i="1" l="1"/>
  <c r="D18" i="1" s="1"/>
  <c r="O21" i="1"/>
  <c r="S21" i="1" s="1"/>
  <c r="C15" i="1"/>
  <c r="O23" i="1"/>
  <c r="S23" i="1" s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<sst xmlns="http://schemas.openxmlformats.org/spreadsheetml/2006/main" count="56" uniqueCount="52">
  <si>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</si>
  <si>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</si>
  <si>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</si>
  <si>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</si>
  <si>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</si>
  <si>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</si>
  <si>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</si>
  <si>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</si>
  <si>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</si>
  <si>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</si>
  <si>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</si>
  <si>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</si>
  <si>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</si>
  <si>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</si>
  <si>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</si>
  <si>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</si>
  <si>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</si>
  <si>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</si>
  <si>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</si>
  <si>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</si>
  <si>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</si>
  <si>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</si>
  <si>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</si>
  <si>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</si>
  <si>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</si>
  <si>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</si>
  <si>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</si>
  <si>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</si>
  <si>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</si>
  <si>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</si>
  <si>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</si>
  <si>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</si>
  <si>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</si>
  <si>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</si>
  <si>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</si>
  <si>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</si>
  <si>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</si>
  <si>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</si>
  <si>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</si>
  <si>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</si>
  <si>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</si>
  <si>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</si>
  <si>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G1538-2200</t>
  </si>
  <si>
    <t>G1538-2200_Her.xls</t>
  </si>
  <si>
    <t>EA</t>
  </si>
  <si>
    <t>Her</t>
  </si>
  <si>
    <t>VSX</t>
  </si>
  <si>
    <t>IBVS 5992</t>
  </si>
  <si>
    <t>I</t>
  </si>
  <si>
    <t>II</t>
  </si>
  <si>
    <t>V1497 Her / GSC 1538-2200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</si>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</sst>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5" fillId="2" borderId="0" xfId="0" applyFont="1" applyFill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V1497 Her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5748</c:v>
                </c:pt>
                <c:pt idx="2">
                  <c:v>5748.5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753-405F-A3AA-D1288DDA0BC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5748</c:v>
                </c:pt>
                <c:pt idx="2">
                  <c:v>5748.5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-2.7300001165713184E-3</c:v>
                </c:pt>
                <c:pt idx="2">
                  <c:v>5.2837498806184158E-3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753-405F-A3AA-D1288DDA0BC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5748</c:v>
                </c:pt>
                <c:pt idx="2">
                  <c:v>5748.5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753-405F-A3AA-D1288DDA0BC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5748</c:v>
                </c:pt>
                <c:pt idx="2">
                  <c:v>5748.5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753-405F-A3AA-D1288DDA0BC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5748</c:v>
                </c:pt>
                <c:pt idx="2">
                  <c:v>5748.5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753-405F-A3AA-D1288DDA0BC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5748</c:v>
                </c:pt>
                <c:pt idx="2">
                  <c:v>5748.5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753-405F-A3AA-D1288DDA0BC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5.9999999999999995E-4</c:v>
                  </c:pt>
                  <c:pt idx="2">
                    <c:v>5.0000000000000001E-3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5748</c:v>
                </c:pt>
                <c:pt idx="2">
                  <c:v>5748.5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753-405F-A3AA-D1288DDA0BC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5748</c:v>
                </c:pt>
                <c:pt idx="2">
                  <c:v>5748.5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-3.4852515484349797E-7</c:v>
                </c:pt>
                <c:pt idx="1">
                  <c:v>1.2769935886635217E-3</c:v>
                </c:pt>
                <c:pt idx="2">
                  <c:v>1.277104700538419E-3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753-405F-A3AA-D1288DDA0BC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5748</c:v>
                </c:pt>
                <c:pt idx="2">
                  <c:v>5748.5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753-405F-A3AA-D1288DDA0B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9378648"/>
        <c:axId val="1"/>
      </c:scatterChart>
      <c:valAx>
        <c:axId val="5993786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93786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C4971EC1-A8D3-10C9-CC44-EB591E7EF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50</v>
      </c>
      <c r="E1" t="s">
        <v>43</v>
      </c>
    </row>
    <row r="2" spans="1:7" x14ac:dyDescent="0.2">
      <c r="A2" t="s">
        <v>23</v>
      </c>
      <c r="B2" t="s">
        <v>44</v>
      </c>
      <c r="C2" s="31" t="s">
        <v>41</v>
      </c>
      <c r="D2" s="3" t="s">
        <v>45</v>
      </c>
      <c r="E2" s="32" t="s">
        <v>42</v>
      </c>
      <c r="F2" t="e">
        <v>#N/A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5">
        <v>54229.853000000119</v>
      </c>
      <c r="D7" s="30" t="s">
        <v>46</v>
      </c>
    </row>
    <row r="8" spans="1:7" x14ac:dyDescent="0.2">
      <c r="A8" t="s">
        <v>3</v>
      </c>
      <c r="C8" s="35">
        <v>0.26077250000000002</v>
      </c>
      <c r="D8" s="30" t="s">
        <v>46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-3.4852515484349797E-7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2.2222374979442681E-7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60355.708213541664</v>
      </c>
    </row>
    <row r="15" spans="1:7" x14ac:dyDescent="0.2">
      <c r="A15" s="12" t="s">
        <v>17</v>
      </c>
      <c r="B15" s="10"/>
      <c r="C15" s="13">
        <f ca="1">(C7+C11)+(C8+C12)*INT(MAX(F21:F3533))</f>
        <v>55728.774606993706</v>
      </c>
      <c r="D15" s="14" t="s">
        <v>38</v>
      </c>
      <c r="E15" s="15">
        <f ca="1">ROUND(2*(E14-$C$7)/$C$8,0)/2+E13</f>
        <v>23492</v>
      </c>
    </row>
    <row r="16" spans="1:7" x14ac:dyDescent="0.2">
      <c r="A16" s="16" t="s">
        <v>4</v>
      </c>
      <c r="B16" s="10"/>
      <c r="C16" s="17">
        <f ca="1">+C8+C12</f>
        <v>0.26077272222374981</v>
      </c>
      <c r="D16" s="14" t="s">
        <v>39</v>
      </c>
      <c r="E16" s="24">
        <f ca="1">ROUND(2*(E14-$C$15)/$C$16,0)/2+E13</f>
        <v>17744</v>
      </c>
    </row>
    <row r="17" spans="1:19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45337.821623465257</v>
      </c>
    </row>
    <row r="18" spans="1:19" ht="14.25" thickTop="1" thickBot="1" x14ac:dyDescent="0.25">
      <c r="A18" s="16" t="s">
        <v>5</v>
      </c>
      <c r="B18" s="10"/>
      <c r="C18" s="19">
        <f ca="1">+C15</f>
        <v>55728.774606993706</v>
      </c>
      <c r="D18" s="20">
        <f ca="1">+C16</f>
        <v>0.26077272222374981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4.0068194540258291E-3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VSX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9" x14ac:dyDescent="0.2">
      <c r="A21" t="str">
        <f>D7</f>
        <v>VSX</v>
      </c>
      <c r="C21" s="8">
        <f>C$7</f>
        <v>54229.853000000119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-3.4852515484349797E-7</v>
      </c>
      <c r="Q21" s="2">
        <f>+C21-15018.5</f>
        <v>39211.353000000119</v>
      </c>
      <c r="S21">
        <f ca="1">+(O21-G21)^2</f>
        <v>1.2146978355868422E-13</v>
      </c>
    </row>
    <row r="22" spans="1:19" x14ac:dyDescent="0.2">
      <c r="A22" s="33" t="s">
        <v>47</v>
      </c>
      <c r="B22" s="34" t="s">
        <v>48</v>
      </c>
      <c r="C22" s="33">
        <v>55728.770600000003</v>
      </c>
      <c r="D22" s="33">
        <v>5.9999999999999995E-4</v>
      </c>
      <c r="E22">
        <f>+(C22-C$7)/C$8</f>
        <v>5747.9895311042546</v>
      </c>
      <c r="F22">
        <f>ROUND(2*E22,0)/2</f>
        <v>5748</v>
      </c>
      <c r="G22">
        <f>+C22-(C$7+F22*C$8)</f>
        <v>-2.7300001165713184E-3</v>
      </c>
      <c r="I22">
        <f>+G22</f>
        <v>-2.7300001165713184E-3</v>
      </c>
      <c r="O22">
        <f ca="1">+C$11+C$12*$F22</f>
        <v>1.2769935886635217E-3</v>
      </c>
      <c r="Q22" s="2">
        <f>+C22-15018.5</f>
        <v>40710.270600000003</v>
      </c>
      <c r="S22">
        <f ca="1">+(O22-G22)^2</f>
        <v>1.605599855379163E-5</v>
      </c>
    </row>
    <row r="23" spans="1:19" x14ac:dyDescent="0.2">
      <c r="A23" s="33" t="s">
        <v>47</v>
      </c>
      <c r="B23" s="34" t="s">
        <v>49</v>
      </c>
      <c r="C23" s="33">
        <v>55728.909</v>
      </c>
      <c r="D23" s="33">
        <v>5.0000000000000001E-3</v>
      </c>
      <c r="E23">
        <f>+(C23-C$7)/C$8</f>
        <v>5748.5202619136617</v>
      </c>
      <c r="F23">
        <f>ROUND(2*E23,0)/2</f>
        <v>5748.5</v>
      </c>
      <c r="G23">
        <f>+C23-(C$7+F23*C$8)</f>
        <v>5.2837498806184158E-3</v>
      </c>
      <c r="I23">
        <f>+G23</f>
        <v>5.2837498806184158E-3</v>
      </c>
      <c r="O23">
        <f ca="1">+C$11+C$12*$F23</f>
        <v>1.277104700538419E-3</v>
      </c>
      <c r="Q23" s="2">
        <f>+C23-15018.5</f>
        <v>40710.409</v>
      </c>
      <c r="S23">
        <f ca="1">+(O23-G23)^2</f>
        <v>1.6053205599058269E-5</v>
      </c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2024-02-15T03:59:49Z</dcterms:modified>
</cp:coreProperties>
</file>