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23DF4476-5A05-401F-8978-EAE72E957B8A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3" i="1"/>
  <c r="O22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<sst xmlns="http://schemas.openxmlformats.org/spreadsheetml/2006/main" count="63" uniqueCount="54">
  <si>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</si>
  <si>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</si>
  <si>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</si>
  <si>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</si>
  <si>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</si>
  <si>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</si>
  <si>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</si>
  <si>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</si>
  <si>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</si>
  <si>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</si>
  <si>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</si>
  <si>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</si>
  <si>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</si>
  <si>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</si>
  <si>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</si>
  <si>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</si>
  <si>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</si>
  <si>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</si>
  <si>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</si>
  <si>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</si>
  <si>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</si>
  <si>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</si>
  <si>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</si>
  <si>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</si>
  <si>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</si>
  <si>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</si>
  <si>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</si>
  <si>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</si>
  <si>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</si>
  <si>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</si>
  <si>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</si>
  <si>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</si>
  <si>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</si>
  <si>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</si>
  <si>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</si>
  <si>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</si>
  <si>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</si>
  <si>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</si>
  <si>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</si>
  <si>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</si>
  <si>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</si>
  <si>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</si>
  <si>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</si>
  <si>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</si>
  <si>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</si>
  <si>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EA</t>
  </si>
  <si>
    <t>VSX</t>
  </si>
  <si>
    <t>Mag r</t>
  </si>
  <si>
    <t>BAV102 Feb 2025</t>
  </si>
  <si>
    <t>I</t>
  </si>
  <si>
    <t>II</t>
  </si>
  <si>
    <t>ZTF J172132.75+445851.0 Her</t>
  </si>
  <si>
    <t>18.409 (1.264)</t>
  </si>
  <si>
    <t>VSX : Detail for ZTF J172132.75+445851.0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</si>
</sst>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J172132.75+445851.0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1.4252699998905882E-2</c:v>
                </c:pt>
                <c:pt idx="2">
                  <c:v>1.2970249998033978E-2</c:v>
                </c:pt>
                <c:pt idx="3">
                  <c:v>1.3530900003388524E-2</c:v>
                </c:pt>
                <c:pt idx="4">
                  <c:v>1.1348450003424659E-2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4.9082665679132248E-6</c:v>
                </c:pt>
                <c:pt idx="1">
                  <c:v>1.2998300530355902E-2</c:v>
                </c:pt>
                <c:pt idx="2">
                  <c:v>1.2998616256464271E-2</c:v>
                </c:pt>
                <c:pt idx="3">
                  <c:v>1.30500796121283E-2</c:v>
                </c:pt>
                <c:pt idx="4">
                  <c:v>1.3050395338236667E-2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20577</c:v>
                      </c:pt>
                      <c:pt idx="2">
                        <c:v>20577.5</c:v>
                      </c:pt>
                      <c:pt idx="3">
                        <c:v>20659</c:v>
                      </c:pt>
                      <c:pt idx="4">
                        <c:v>20659.5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J172132.75+445851.0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1.4252699998905882E-2</c:v>
                </c:pt>
                <c:pt idx="2">
                  <c:v>1.2970249998033978E-2</c:v>
                </c:pt>
                <c:pt idx="3">
                  <c:v>1.3530900003388524E-2</c:v>
                </c:pt>
                <c:pt idx="4">
                  <c:v>1.1348450003424659E-2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6.8999999999999999E-3</c:v>
                  </c:pt>
                  <c:pt idx="3">
                    <c:v>4.8999999999999998E-3</c:v>
                  </c:pt>
                  <c:pt idx="4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4.9082665679132248E-6</c:v>
                </c:pt>
                <c:pt idx="1">
                  <c:v>1.2998300530355902E-2</c:v>
                </c:pt>
                <c:pt idx="2">
                  <c:v>1.2998616256464271E-2</c:v>
                </c:pt>
                <c:pt idx="3">
                  <c:v>1.30500796121283E-2</c:v>
                </c:pt>
                <c:pt idx="4">
                  <c:v>1.3050395338236667E-2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20577</c:v>
                </c:pt>
                <c:pt idx="2">
                  <c:v>20577.5</c:v>
                </c:pt>
                <c:pt idx="3">
                  <c:v>20659</c:v>
                </c:pt>
                <c:pt idx="4">
                  <c:v>20659.5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7152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58292.779600000002</v>
      </c>
      <c r="D7" s="13" t="s">
        <v>46</v>
      </c>
    </row>
    <row r="8" spans="1:15" ht="12.95" customHeight="1" x14ac:dyDescent="0.2">
      <c r="A8" s="20" t="s">
        <v>3</v>
      </c>
      <c r="C8" s="28">
        <v>0.1097649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4.9082665679132248E-6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6.3145221673654999E-7</v>
      </c>
      <c r="D12" s="21"/>
      <c r="E12" s="35" t="s">
        <v>47</v>
      </c>
      <c r="F12" s="36" t="s">
        <v>52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60838.790630555552</v>
      </c>
    </row>
    <row r="15" spans="1:15" ht="12.95" customHeight="1" x14ac:dyDescent="0.2">
      <c r="A15" s="17" t="s">
        <v>17</v>
      </c>
      <c r="C15" s="18">
        <f ca="1">(C7+C11)+(C8+C12)*INT(MAX(F21:F3533))</f>
        <v>60560.425719179613</v>
      </c>
      <c r="E15" s="37" t="s">
        <v>33</v>
      </c>
      <c r="F15" s="39">
        <f ca="1">ROUND(2*(F14-$C$7)/$C$8,0)/2+F13</f>
        <v>23196</v>
      </c>
    </row>
    <row r="16" spans="1:15" ht="12.95" customHeight="1" x14ac:dyDescent="0.2">
      <c r="A16" s="17" t="s">
        <v>4</v>
      </c>
      <c r="C16" s="18">
        <f ca="1">+C8+C12</f>
        <v>0.10976553145221674</v>
      </c>
      <c r="E16" s="37" t="s">
        <v>34</v>
      </c>
      <c r="F16" s="39">
        <f ca="1">ROUND(2*(F14-$C$15)/$C$16,0)/2+F13</f>
        <v>2537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45820.796705807224</v>
      </c>
    </row>
    <row r="18" spans="1:21" ht="12.95" customHeight="1" thickTop="1" thickBot="1" x14ac:dyDescent="0.25">
      <c r="A18" s="17" t="s">
        <v>5</v>
      </c>
      <c r="C18" s="24">
        <f ca="1">+C15</f>
        <v>60560.425719179613</v>
      </c>
      <c r="D18" s="25">
        <f ca="1">+C16</f>
        <v>0.10976553145221674</v>
      </c>
      <c r="E18" s="42" t="s">
        <v>44</v>
      </c>
      <c r="F18" s="41">
        <f ca="1">+($C$15+$C$16*$F$16)-($C$16/2)-15018.5-$C$5/24</f>
        <v>45820.741823041499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46</v>
      </c>
      <c r="B21" s="21"/>
      <c r="C21" s="22">
        <v>58292.779600000002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4.9082665679132248E-6</v>
      </c>
      <c r="Q21" s="26">
        <f>+C21-15018.5</f>
        <v>43274.279600000002</v>
      </c>
    </row>
    <row r="22" spans="1:21" ht="12.95" customHeight="1" x14ac:dyDescent="0.2">
      <c r="A22" s="47" t="s">
        <v>48</v>
      </c>
      <c r="B22" s="45" t="s">
        <v>49</v>
      </c>
      <c r="C22" s="48">
        <v>60551.426200000002</v>
      </c>
      <c r="D22" s="46">
        <v>4.8999999999999998E-3</v>
      </c>
      <c r="E22" s="20">
        <f t="shared" ref="E22:E25" si="0">+(C22-C$7)/C$8</f>
        <v>20577.129847519562</v>
      </c>
      <c r="F22" s="20">
        <f t="shared" ref="F22:F25" si="1">ROUND(2*E22,0)/2</f>
        <v>20577</v>
      </c>
      <c r="G22" s="20">
        <f t="shared" ref="G22:G25" si="2">+C22-(C$7+F22*C$8)</f>
        <v>1.4252699998905882E-2</v>
      </c>
      <c r="K22" s="20">
        <f t="shared" ref="K22:K25" si="3">+G22</f>
        <v>1.4252699998905882E-2</v>
      </c>
      <c r="O22" s="20">
        <f t="shared" ref="O22:O25" ca="1" si="4">+C$11+C$12*$F22</f>
        <v>1.2998300530355902E-2</v>
      </c>
      <c r="Q22" s="26">
        <f t="shared" ref="Q22:Q25" si="5">+C22-15018.5</f>
        <v>45532.926200000002</v>
      </c>
    </row>
    <row r="23" spans="1:21" ht="12.95" customHeight="1" x14ac:dyDescent="0.2">
      <c r="A23" s="47" t="s">
        <v>48</v>
      </c>
      <c r="B23" s="45" t="s">
        <v>50</v>
      </c>
      <c r="C23" s="48">
        <v>60551.479800000001</v>
      </c>
      <c r="D23" s="46">
        <v>6.8999999999999999E-3</v>
      </c>
      <c r="E23" s="20">
        <f t="shared" si="0"/>
        <v>20577.618163912139</v>
      </c>
      <c r="F23" s="20">
        <f t="shared" si="1"/>
        <v>20577.5</v>
      </c>
      <c r="G23" s="20">
        <f t="shared" si="2"/>
        <v>1.2970249998033978E-2</v>
      </c>
      <c r="K23" s="20">
        <f t="shared" si="3"/>
        <v>1.2970249998033978E-2</v>
      </c>
      <c r="O23" s="20">
        <f t="shared" ca="1" si="4"/>
        <v>1.2998616256464271E-2</v>
      </c>
      <c r="Q23" s="26">
        <f t="shared" si="5"/>
        <v>45532.979800000001</v>
      </c>
    </row>
    <row r="24" spans="1:21" ht="12.95" customHeight="1" x14ac:dyDescent="0.2">
      <c r="A24" s="47" t="s">
        <v>48</v>
      </c>
      <c r="B24" s="45" t="s">
        <v>49</v>
      </c>
      <c r="C24" s="48">
        <v>60560.426200000002</v>
      </c>
      <c r="D24" s="46">
        <v>4.8999999999999998E-3</v>
      </c>
      <c r="E24" s="20">
        <f t="shared" si="0"/>
        <v>20659.123271646949</v>
      </c>
      <c r="F24" s="20">
        <f t="shared" si="1"/>
        <v>20659</v>
      </c>
      <c r="G24" s="20">
        <f t="shared" si="2"/>
        <v>1.3530900003388524E-2</v>
      </c>
      <c r="K24" s="20">
        <f t="shared" si="3"/>
        <v>1.3530900003388524E-2</v>
      </c>
      <c r="O24" s="20">
        <f t="shared" ca="1" si="4"/>
        <v>1.30500796121283E-2</v>
      </c>
      <c r="Q24" s="26">
        <f t="shared" si="5"/>
        <v>45541.926200000002</v>
      </c>
    </row>
    <row r="25" spans="1:21" ht="12.95" customHeight="1" x14ac:dyDescent="0.2">
      <c r="A25" s="47" t="s">
        <v>48</v>
      </c>
      <c r="B25" s="45" t="s">
        <v>50</v>
      </c>
      <c r="C25" s="48">
        <v>60560.478900000002</v>
      </c>
      <c r="D25" s="46">
        <v>5.5999999999999999E-3</v>
      </c>
      <c r="E25" s="20">
        <f t="shared" si="0"/>
        <v>20659.603388697116</v>
      </c>
      <c r="F25" s="20">
        <f t="shared" si="1"/>
        <v>20659.5</v>
      </c>
      <c r="G25" s="20">
        <f t="shared" si="2"/>
        <v>1.1348450003424659E-2</v>
      </c>
      <c r="K25" s="20">
        <f t="shared" si="3"/>
        <v>1.1348450003424659E-2</v>
      </c>
      <c r="O25" s="20">
        <f t="shared" ca="1" si="4"/>
        <v>1.3050395338236667E-2</v>
      </c>
      <c r="Q25" s="26">
        <f t="shared" si="5"/>
        <v>45541.978900000002</v>
      </c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715282" xr:uid="{F5FF10CF-CBE5-4620-AD84-BC602A00FF8C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2025-06-12T06:58:30Z</dcterms:modified>
</cp:coreProperties>
</file>