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9A88683-5522-42C3-8442-072C9BCFF98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5" i="1"/>
  <c r="G11" i="1"/>
  <c r="F11" i="1"/>
  <c r="Q23" i="1"/>
  <c r="Q24" i="1"/>
  <c r="E21" i="1"/>
  <c r="F21" i="1"/>
  <c r="G21" i="1"/>
  <c r="H21" i="1"/>
  <c r="E14" i="1"/>
  <c r="C17" i="1"/>
  <c r="Q22" i="1"/>
  <c r="C7" i="1"/>
  <c r="C8" i="1"/>
  <c r="E25" i="1"/>
  <c r="F25" i="1"/>
  <c r="Q21" i="1"/>
  <c r="G25" i="1"/>
  <c r="I25" i="1"/>
  <c r="E23" i="1"/>
  <c r="F23" i="1"/>
  <c r="G23" i="1"/>
  <c r="I23" i="1"/>
  <c r="G22" i="1"/>
  <c r="E24" i="1"/>
  <c r="F24" i="1"/>
  <c r="G24" i="1"/>
  <c r="I24" i="1"/>
  <c r="I22" i="1"/>
  <c r="C12" i="1"/>
  <c r="C11" i="1"/>
  <c r="O24" i="1" l="1"/>
  <c r="C15" i="1"/>
  <c r="E16" i="1" s="1"/>
  <c r="O22" i="1"/>
  <c r="O25" i="1"/>
  <c r="O21" i="1"/>
  <c r="O23" i="1"/>
  <c r="C16" i="1"/>
  <c r="D18" i="1" s="1"/>
  <c r="E15" i="1"/>
  <c r="E17" i="1" l="1"/>
  <c r="C18" i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<sst xmlns="http://schemas.openxmlformats.org/spreadsheetml/2006/main" count="53" uniqueCount="50">
  <si>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</si>
  <si>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</si>
  <si>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</si>
  <si>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</si>
  <si>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</si>
  <si>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</si>
  <si>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</si>
  <si>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</si>
  <si>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</si>
  <si>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</si>
  <si>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</si>
  <si>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</si>
  <si>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</si>
  <si>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</si>
  <si>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</si>
  <si>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</si>
  <si>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</si>
  <si>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</si>
  <si>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</si>
  <si>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</si>
  <si>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</si>
  <si>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</si>
  <si>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</si>
  <si>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</si>
  <si>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</si>
  <si>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</si>
  <si>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</si>
  <si>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</si>
  <si>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</si>
  <si>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</si>
  <si>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</si>
  <si>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</si>
  <si>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</si>
  <si>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</si>
  <si>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</si>
  <si>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</si>
  <si>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</si>
  <si>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</si>
  <si>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CQ Hya / GSC 0215-0724</t>
  </si>
  <si>
    <t>EA/KE</t>
  </si>
  <si>
    <t>IBVS 5894</t>
  </si>
  <si>
    <t>I</t>
  </si>
  <si>
    <t>GCVS</t>
  </si>
  <si>
    <t>Add cycle</t>
  </si>
  <si>
    <t>Old Cycle</t>
  </si>
  <si>
    <t>IBVS 5918</t>
  </si>
  <si>
    <t>II</t>
  </si>
  <si>
    <t>IBVS 5992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</si>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</sst>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CQ Hya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09-42C4-AEEF-AB95515B3A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0.17601670000294689</c:v>
                </c:pt>
                <c:pt idx="2">
                  <c:v>0.17429704999813111</c:v>
                </c:pt>
                <c:pt idx="3">
                  <c:v>0.19253650000609923</c:v>
                </c:pt>
                <c:pt idx="4">
                  <c:v>0.202018500000122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09-42C4-AEEF-AB95515B3A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09-42C4-AEEF-AB95515B3A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09-42C4-AEEF-AB95515B3A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09-42C4-AEEF-AB95515B3A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09-42C4-AEEF-AB95515B3A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09-42C4-AEEF-AB95515B3A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-0.50147523452673837</c:v>
                </c:pt>
                <c:pt idx="1">
                  <c:v>0.17471855987841667</c:v>
                </c:pt>
                <c:pt idx="2">
                  <c:v>0.17546346136596103</c:v>
                </c:pt>
                <c:pt idx="3">
                  <c:v>0.19305071174137423</c:v>
                </c:pt>
                <c:pt idx="4">
                  <c:v>0.20163601702154732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09-42C4-AEEF-AB95515B3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921256"/>
        <c:axId val="1"/>
      </c:scatterChart>
      <c:valAx>
        <c:axId val="687921256"/>
        <c:scaling>
          <c:orientation val="minMax"/>
          <c:min val="2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921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CQ Hya - O-C Diagr.</a:t>
            </a:r>
          </a:p>
        </c:rich>
      </c:tx>
      <c:layout>
        <c:manualLayout>
          <c:xMode val="edge"/>
          <c:yMode val="edge"/>
          <c:x val="0.384385014936196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90-4013-B669-5D280C6E0B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0.17601670000294689</c:v>
                </c:pt>
                <c:pt idx="2">
                  <c:v>0.17429704999813111</c:v>
                </c:pt>
                <c:pt idx="3">
                  <c:v>0.19253650000609923</c:v>
                </c:pt>
                <c:pt idx="4">
                  <c:v>0.202018500000122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90-4013-B669-5D280C6E0B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90-4013-B669-5D280C6E0B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90-4013-B669-5D280C6E0B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90-4013-B669-5D280C6E0B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90-4013-B669-5D280C6E0B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4.7000000000000002E-3</c:v>
                  </c:pt>
                  <c:pt idx="3">
                    <c:v>2.0000000000000001E-4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90-4013-B669-5D280C6E0B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26779</c:v>
                </c:pt>
                <c:pt idx="2">
                  <c:v>26808.5</c:v>
                </c:pt>
                <c:pt idx="3">
                  <c:v>27505</c:v>
                </c:pt>
                <c:pt idx="4">
                  <c:v>27845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-0.50147523452673837</c:v>
                </c:pt>
                <c:pt idx="1">
                  <c:v>0.17471855987841667</c:v>
                </c:pt>
                <c:pt idx="2">
                  <c:v>0.17546346136596103</c:v>
                </c:pt>
                <c:pt idx="3">
                  <c:v>0.19305071174137423</c:v>
                </c:pt>
                <c:pt idx="4">
                  <c:v>0.20163601702154732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90-4013-B669-5D280C6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273496"/>
        <c:axId val="1"/>
      </c:scatterChart>
      <c:valAx>
        <c:axId val="59627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273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605101164155"/>
          <c:y val="0.92397937099967764"/>
          <c:w val="0.659160104986876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17</xdr:col>
      <xdr:colOff>333375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4C95F0E-71FB-6389-9263-0C0BCD3A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27</xdr:col>
      <xdr:colOff>400050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27001B4-9FB0-B430-1D21-5C8A7235A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25298.577000000001</v>
      </c>
      <c r="D4" s="9">
        <v>1.1029226999999999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25298.577000000001</v>
      </c>
    </row>
    <row r="8" spans="1:7" x14ac:dyDescent="0.2">
      <c r="A8" t="s">
        <v>3</v>
      </c>
      <c r="C8">
        <f>+D4</f>
        <v>1.1029226999999999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-0.50147523452673837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2.5250897882861757E-5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43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60355.730096412037</v>
      </c>
    </row>
    <row r="15" spans="1:7" x14ac:dyDescent="0.2">
      <c r="A15" s="14" t="s">
        <v>18</v>
      </c>
      <c r="B15" s="12"/>
      <c r="C15" s="15">
        <f ca="1">(C7+C11)+(C8+C12)*INT(MAX(F21:F3533))</f>
        <v>56009.661217517016</v>
      </c>
      <c r="D15" s="16" t="s">
        <v>44</v>
      </c>
      <c r="E15" s="17">
        <f ca="1">ROUND(2*(E14-$C$7)/$C$8,0)/2+E13</f>
        <v>31786.5</v>
      </c>
    </row>
    <row r="16" spans="1:7" x14ac:dyDescent="0.2">
      <c r="A16" s="18" t="s">
        <v>4</v>
      </c>
      <c r="B16" s="12"/>
      <c r="C16" s="19">
        <f ca="1">+C8+C12</f>
        <v>1.1029479508978828</v>
      </c>
      <c r="D16" s="16" t="s">
        <v>34</v>
      </c>
      <c r="E16" s="26">
        <f ca="1">ROUND(2*(E14-$C$15)/$C$16,0)/2+E13</f>
        <v>3941.5</v>
      </c>
    </row>
    <row r="17" spans="1:17" ht="13.5" thickBot="1" x14ac:dyDescent="0.25">
      <c r="A17" s="16" t="s">
        <v>30</v>
      </c>
      <c r="B17" s="12"/>
      <c r="C17" s="12">
        <f>COUNT(C21:C2191)</f>
        <v>5</v>
      </c>
      <c r="D17" s="16" t="s">
        <v>35</v>
      </c>
      <c r="E17" s="20">
        <f ca="1">+$C$15+$C$16*E16-15018.5-$C$9/24</f>
        <v>45338.826399314356</v>
      </c>
    </row>
    <row r="18" spans="1:17" ht="14.25" thickTop="1" thickBot="1" x14ac:dyDescent="0.25">
      <c r="A18" s="18" t="s">
        <v>5</v>
      </c>
      <c r="B18" s="12"/>
      <c r="C18" s="21">
        <f ca="1">+C15</f>
        <v>56009.661217517016</v>
      </c>
      <c r="D18" s="22">
        <f ca="1">+C16</f>
        <v>1.1029479508978828</v>
      </c>
      <c r="E18" s="23" t="s">
        <v>36</v>
      </c>
    </row>
    <row r="19" spans="1:17" ht="13.5" thickTop="1" x14ac:dyDescent="0.2">
      <c r="A19" s="27" t="s">
        <v>37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49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s="29" t="s">
        <v>12</v>
      </c>
      <c r="B21" s="29"/>
      <c r="C21" s="30">
        <v>25298.577000000001</v>
      </c>
      <c r="D21" s="3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-0.50147523452673837</v>
      </c>
      <c r="Q21" s="2">
        <f>+C21-15018.5</f>
        <v>10280.077000000001</v>
      </c>
    </row>
    <row r="22" spans="1:17" x14ac:dyDescent="0.2">
      <c r="A22" s="30" t="s">
        <v>40</v>
      </c>
      <c r="B22" s="31" t="s">
        <v>41</v>
      </c>
      <c r="C22" s="30">
        <v>54833.919999999998</v>
      </c>
      <c r="D22" s="30">
        <v>2.9999999999999997E-4</v>
      </c>
      <c r="E22">
        <f>+(C22-C$7)/C$8</f>
        <v>26779.159591148138</v>
      </c>
      <c r="F22">
        <f>ROUND(2*E22,0)/2</f>
        <v>26779</v>
      </c>
      <c r="G22">
        <f>+C22-(C$7+F22*C$8)</f>
        <v>0.17601670000294689</v>
      </c>
      <c r="I22">
        <f>+G22</f>
        <v>0.17601670000294689</v>
      </c>
      <c r="O22">
        <f ca="1">+C$11+C$12*$F22</f>
        <v>0.17471855987841667</v>
      </c>
      <c r="Q22" s="2">
        <f>+C22-15018.5</f>
        <v>39815.42</v>
      </c>
    </row>
    <row r="23" spans="1:17" x14ac:dyDescent="0.2">
      <c r="A23" s="32" t="s">
        <v>45</v>
      </c>
      <c r="B23" s="33" t="s">
        <v>46</v>
      </c>
      <c r="C23" s="32">
        <v>54866.4545</v>
      </c>
      <c r="D23" s="32">
        <v>4.7000000000000002E-3</v>
      </c>
      <c r="E23">
        <f>+(C23-C$7)/C$8</f>
        <v>26808.658031972685</v>
      </c>
      <c r="F23">
        <f>ROUND(2*E23,0)/2</f>
        <v>26808.5</v>
      </c>
      <c r="G23">
        <f>+C23-(C$7+F23*C$8)</f>
        <v>0.17429704999813111</v>
      </c>
      <c r="I23">
        <f>+G23</f>
        <v>0.17429704999813111</v>
      </c>
      <c r="O23">
        <f ca="1">+C$11+C$12*$F23</f>
        <v>0.17546346136596103</v>
      </c>
      <c r="Q23" s="2">
        <f>+C23-15018.5</f>
        <v>39847.9545</v>
      </c>
    </row>
    <row r="24" spans="1:17" x14ac:dyDescent="0.2">
      <c r="A24" s="32" t="s">
        <v>47</v>
      </c>
      <c r="B24" s="33" t="s">
        <v>41</v>
      </c>
      <c r="C24" s="32">
        <v>55634.6584</v>
      </c>
      <c r="D24" s="32">
        <v>2.0000000000000001E-4</v>
      </c>
      <c r="E24">
        <f>+(C24-C$7)/C$8</f>
        <v>27505.174569351053</v>
      </c>
      <c r="F24">
        <f>ROUND(2*E24,0)/2</f>
        <v>27505</v>
      </c>
      <c r="G24">
        <f>+C24-(C$7+F24*C$8)</f>
        <v>0.19253650000609923</v>
      </c>
      <c r="I24">
        <f>+G24</f>
        <v>0.19253650000609923</v>
      </c>
      <c r="O24">
        <f ca="1">+C$11+C$12*$F24</f>
        <v>0.19305071174137423</v>
      </c>
      <c r="Q24" s="2">
        <f>+C24-15018.5</f>
        <v>40616.1584</v>
      </c>
    </row>
    <row r="25" spans="1:17" x14ac:dyDescent="0.2">
      <c r="A25" s="34" t="s">
        <v>48</v>
      </c>
      <c r="B25" s="35" t="s">
        <v>41</v>
      </c>
      <c r="C25" s="34">
        <v>56009.661599999999</v>
      </c>
      <c r="D25" s="34">
        <v>1.1000000000000001E-3</v>
      </c>
      <c r="E25">
        <f>+(C25-C$7)/C$8</f>
        <v>27845.183166508406</v>
      </c>
      <c r="F25">
        <f>ROUND(2*E25,0)/2</f>
        <v>27845</v>
      </c>
      <c r="G25">
        <f>+C25-(C$7+F25*C$8)</f>
        <v>0.202018500000122</v>
      </c>
      <c r="I25">
        <f>+G25</f>
        <v>0.202018500000122</v>
      </c>
      <c r="O25">
        <f ca="1">+C$11+C$12*$F25</f>
        <v>0.20163601702154732</v>
      </c>
      <c r="Q25" s="2">
        <f>+C25-15018.5</f>
        <v>40991.161599999999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2024-02-15T04:31:20Z</dcterms:modified>
</cp:coreProperties>
</file>