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E235645-6D54-4F6A-A1E9-085918F41B1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3" r:id="rId1"/>
    <sheet name="Active 2" sheetId="2" r:id="rId2"/>
    <sheet name="A (old)" sheetId="1" r:id="rId3"/>
    <sheet name="BAV" sheetId="4" r:id="rId4"/>
  </sheets>
  <definedNames>
    <definedName name="solver_adj" localSheetId="2" hidden="1">'A (old)'!$E$11:$E$13</definedName>
    <definedName name="solver_adj" localSheetId="0" hidden="1">'Active 1'!$E$11:$E$13</definedName>
    <definedName name="solver_adj" localSheetId="1" hidden="1">'Active 2'!$E$11:$E$13</definedName>
    <definedName name="solver_cvg" localSheetId="2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1</definedName>
    <definedName name="solver_drv" localSheetId="1" hidden="1">1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100</definedName>
    <definedName name="solver_itr" localSheetId="0" hidden="1">100</definedName>
    <definedName name="solver_itr" localSheetId="1" hidden="1">100</definedName>
    <definedName name="solver_lin" localSheetId="2" hidden="1">2</definedName>
    <definedName name="solver_lin" localSheetId="0" hidden="1">2</definedName>
    <definedName name="solver_lin" localSheetId="1" hidden="1">2</definedName>
    <definedName name="solver_neg" localSheetId="2" hidden="1">2</definedName>
    <definedName name="solver_neg" localSheetId="0" hidden="1">2</definedName>
    <definedName name="solver_neg" localSheetId="1" hidden="1">2</definedName>
    <definedName name="solver_num" localSheetId="2" hidden="1">0</definedName>
    <definedName name="solver_num" localSheetId="0" hidden="1">0</definedName>
    <definedName name="solver_num" localSheetId="1" hidden="1">0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'A (old)'!$E$14</definedName>
    <definedName name="solver_opt" localSheetId="0" hidden="1">'Active 1'!$E$14</definedName>
    <definedName name="solver_opt" localSheetId="1" hidden="1">'Active 2'!$E$14</definedName>
    <definedName name="solver_pre" localSheetId="2" hidden="1">0.000001</definedName>
    <definedName name="solver_pre" localSheetId="0" hidden="1">0.000001</definedName>
    <definedName name="solver_pre" localSheetId="1" hidden="1">0.000001</definedName>
    <definedName name="solver_scl" localSheetId="2" hidden="1">2</definedName>
    <definedName name="solver_scl" localSheetId="0" hidden="1">2</definedName>
    <definedName name="solver_scl" localSheetId="1" hidden="1">2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tim" localSheetId="2" hidden="1">100</definedName>
    <definedName name="solver_tim" localSheetId="0" hidden="1">100</definedName>
    <definedName name="solver_tim" localSheetId="1" hidden="1">100</definedName>
    <definedName name="solver_tol" localSheetId="2" hidden="1">0.05</definedName>
    <definedName name="solver_tol" localSheetId="0" hidden="1">0.05</definedName>
    <definedName name="solver_tol" localSheetId="1" hidden="1">0.05</definedName>
    <definedName name="solver_typ" localSheetId="2" hidden="1">2</definedName>
    <definedName name="solver_typ" localSheetId="0" hidden="1">2</definedName>
    <definedName name="solver_typ" localSheetId="1" hidden="1">2</definedName>
    <definedName name="solver_val" localSheetId="2" hidden="1">0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F25" i="3" l="1"/>
  <c r="G25" i="3" s="1"/>
  <c r="I25" i="3" s="1"/>
  <c r="E52" i="2"/>
  <c r="F52" i="2"/>
  <c r="Q52" i="2"/>
  <c r="E53" i="2"/>
  <c r="F53" i="2"/>
  <c r="G53" i="2"/>
  <c r="K53" i="2"/>
  <c r="Q53" i="2"/>
  <c r="E50" i="2"/>
  <c r="F50" i="2"/>
  <c r="Q50" i="2"/>
  <c r="E43" i="2"/>
  <c r="F43" i="2"/>
  <c r="G43" i="2"/>
  <c r="K43" i="2"/>
  <c r="Q43" i="2"/>
  <c r="E47" i="2"/>
  <c r="F47" i="2"/>
  <c r="G47" i="2"/>
  <c r="K47" i="2"/>
  <c r="Q47" i="2"/>
  <c r="E51" i="2"/>
  <c r="F51" i="2"/>
  <c r="G51" i="2"/>
  <c r="K51" i="2"/>
  <c r="Q51" i="2"/>
  <c r="Q53" i="3"/>
  <c r="G18" i="4"/>
  <c r="C18" i="4"/>
  <c r="G17" i="4"/>
  <c r="C17" i="4"/>
  <c r="G16" i="4"/>
  <c r="C16" i="4"/>
  <c r="G20" i="4"/>
  <c r="C20" i="4"/>
  <c r="E20" i="4"/>
  <c r="G19" i="4"/>
  <c r="C19" i="4"/>
  <c r="E19" i="4"/>
  <c r="G15" i="4"/>
  <c r="C15" i="4"/>
  <c r="G14" i="4"/>
  <c r="C14" i="4"/>
  <c r="G13" i="4"/>
  <c r="C13" i="4"/>
  <c r="G12" i="4"/>
  <c r="C12" i="4"/>
  <c r="G11" i="4"/>
  <c r="C11" i="4"/>
  <c r="H18" i="4"/>
  <c r="D18" i="4"/>
  <c r="B18" i="4"/>
  <c r="A18" i="4"/>
  <c r="H17" i="4"/>
  <c r="B17" i="4"/>
  <c r="D17" i="4"/>
  <c r="A17" i="4"/>
  <c r="H16" i="4"/>
  <c r="D16" i="4"/>
  <c r="B16" i="4"/>
  <c r="A16" i="4"/>
  <c r="H20" i="4"/>
  <c r="B20" i="4"/>
  <c r="D20" i="4"/>
  <c r="A20" i="4"/>
  <c r="H19" i="4"/>
  <c r="D19" i="4"/>
  <c r="B19" i="4"/>
  <c r="A19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D11" i="3"/>
  <c r="V22" i="3" s="1"/>
  <c r="D12" i="3"/>
  <c r="Q44" i="3"/>
  <c r="Q49" i="3"/>
  <c r="Q52" i="3"/>
  <c r="C7" i="3"/>
  <c r="E40" i="3"/>
  <c r="F40" i="3"/>
  <c r="C8" i="3"/>
  <c r="E38" i="3"/>
  <c r="F38" i="3"/>
  <c r="E32" i="3"/>
  <c r="F32" i="3"/>
  <c r="E36" i="3"/>
  <c r="F36" i="3"/>
  <c r="E41" i="3"/>
  <c r="F41" i="3"/>
  <c r="E42" i="3"/>
  <c r="F42" i="3"/>
  <c r="E48" i="3"/>
  <c r="F48" i="3"/>
  <c r="D9" i="3"/>
  <c r="C9" i="3"/>
  <c r="D13" i="3"/>
  <c r="V3" i="3"/>
  <c r="Q46" i="3"/>
  <c r="Q40" i="3"/>
  <c r="Q38" i="3"/>
  <c r="E25" i="3"/>
  <c r="E23" i="3"/>
  <c r="F23" i="3"/>
  <c r="V2" i="3"/>
  <c r="F4" i="3"/>
  <c r="G4" i="3"/>
  <c r="V8" i="3"/>
  <c r="E28" i="3"/>
  <c r="F28" i="3"/>
  <c r="F16" i="3"/>
  <c r="F17" i="3" s="1"/>
  <c r="C17" i="3"/>
  <c r="E21" i="3"/>
  <c r="Q21" i="3"/>
  <c r="V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9" i="3"/>
  <c r="Q41" i="3"/>
  <c r="Q42" i="3"/>
  <c r="Q43" i="3"/>
  <c r="Q45" i="3"/>
  <c r="Q47" i="3"/>
  <c r="Q48" i="3"/>
  <c r="Q50" i="3"/>
  <c r="Q51" i="3"/>
  <c r="F28" i="2"/>
  <c r="G28" i="2"/>
  <c r="K28" i="2"/>
  <c r="F32" i="2"/>
  <c r="G32" i="2"/>
  <c r="K32" i="2"/>
  <c r="F36" i="2"/>
  <c r="G36" i="2"/>
  <c r="K36" i="2"/>
  <c r="D11" i="2"/>
  <c r="V5" i="2" s="1"/>
  <c r="V3" i="2"/>
  <c r="D12" i="2"/>
  <c r="D13" i="2"/>
  <c r="F4" i="2"/>
  <c r="G4" i="2"/>
  <c r="C9" i="2"/>
  <c r="D9" i="2"/>
  <c r="E29" i="2"/>
  <c r="F29" i="2"/>
  <c r="G29" i="2"/>
  <c r="E30" i="2"/>
  <c r="F30" i="2"/>
  <c r="G30" i="2"/>
  <c r="K30" i="2"/>
  <c r="E31" i="2"/>
  <c r="F31" i="2"/>
  <c r="G31" i="2"/>
  <c r="K31" i="2"/>
  <c r="E32" i="2"/>
  <c r="E33" i="2"/>
  <c r="F33" i="2"/>
  <c r="G33" i="2"/>
  <c r="K33" i="2"/>
  <c r="E34" i="2"/>
  <c r="F34" i="2"/>
  <c r="G34" i="2"/>
  <c r="K34" i="2"/>
  <c r="E35" i="2"/>
  <c r="F35" i="2"/>
  <c r="G35" i="2"/>
  <c r="K35" i="2"/>
  <c r="E36" i="2"/>
  <c r="E37" i="2"/>
  <c r="F37" i="2"/>
  <c r="G37" i="2"/>
  <c r="K37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4" i="2"/>
  <c r="F44" i="2"/>
  <c r="G44" i="2"/>
  <c r="K44" i="2"/>
  <c r="E45" i="2"/>
  <c r="F45" i="2"/>
  <c r="E46" i="2"/>
  <c r="F46" i="2"/>
  <c r="G46" i="2"/>
  <c r="K46" i="2"/>
  <c r="E48" i="2"/>
  <c r="F48" i="2"/>
  <c r="G48" i="2"/>
  <c r="K48" i="2"/>
  <c r="E49" i="2"/>
  <c r="F49" i="2"/>
  <c r="G49" i="2"/>
  <c r="K49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N26" i="2"/>
  <c r="E27" i="2"/>
  <c r="F27" i="2"/>
  <c r="G27" i="2"/>
  <c r="J27" i="2"/>
  <c r="P27" i="2"/>
  <c r="R27" i="2" s="1"/>
  <c r="E28" i="2"/>
  <c r="V14" i="2"/>
  <c r="E21" i="2"/>
  <c r="F21" i="2"/>
  <c r="G21" i="2"/>
  <c r="F16" i="2"/>
  <c r="F17" i="2" s="1"/>
  <c r="V16" i="2"/>
  <c r="C17" i="2"/>
  <c r="V17" i="2"/>
  <c r="V18" i="2"/>
  <c r="P21" i="2"/>
  <c r="Q21" i="2"/>
  <c r="Q22" i="2"/>
  <c r="Q23" i="2"/>
  <c r="Q24" i="2"/>
  <c r="Q25" i="2"/>
  <c r="Q26" i="2"/>
  <c r="Q27" i="2"/>
  <c r="Q28" i="2"/>
  <c r="K29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4" i="2"/>
  <c r="Q45" i="2"/>
  <c r="Q46" i="2"/>
  <c r="Q48" i="2"/>
  <c r="P49" i="2"/>
  <c r="R49" i="2" s="1"/>
  <c r="Q49" i="2"/>
  <c r="C7" i="1"/>
  <c r="E30" i="1"/>
  <c r="F30" i="1"/>
  <c r="C8" i="1"/>
  <c r="E31" i="1"/>
  <c r="F31" i="1"/>
  <c r="E33" i="1"/>
  <c r="F33" i="1"/>
  <c r="G33" i="1"/>
  <c r="K33" i="1"/>
  <c r="E38" i="1"/>
  <c r="F38" i="1"/>
  <c r="E43" i="1"/>
  <c r="F43" i="1"/>
  <c r="E45" i="1"/>
  <c r="F45" i="1"/>
  <c r="E46" i="1"/>
  <c r="F46" i="1"/>
  <c r="E47" i="1"/>
  <c r="F47" i="1"/>
  <c r="D9" i="1"/>
  <c r="C9" i="1"/>
  <c r="C17" i="1"/>
  <c r="E28" i="1"/>
  <c r="F28" i="1"/>
  <c r="D11" i="1"/>
  <c r="V10" i="1" s="1"/>
  <c r="D12" i="1"/>
  <c r="V4" i="1" s="1"/>
  <c r="D13" i="1"/>
  <c r="Q38" i="1"/>
  <c r="E22" i="1"/>
  <c r="F22" i="1"/>
  <c r="F16" i="1"/>
  <c r="F17" i="1" s="1"/>
  <c r="V5" i="1"/>
  <c r="V11" i="1"/>
  <c r="V14" i="1"/>
  <c r="V19" i="1"/>
  <c r="V20" i="1"/>
  <c r="G4" i="1"/>
  <c r="F4" i="1"/>
  <c r="Q29" i="1"/>
  <c r="Q30" i="1"/>
  <c r="Q31" i="1"/>
  <c r="Q32" i="1"/>
  <c r="Q33" i="1"/>
  <c r="Q34" i="1"/>
  <c r="Q35" i="1"/>
  <c r="Q36" i="1"/>
  <c r="Q37" i="1"/>
  <c r="Q39" i="1"/>
  <c r="Q41" i="1"/>
  <c r="Q40" i="1"/>
  <c r="Q42" i="1"/>
  <c r="Q43" i="1"/>
  <c r="Q44" i="1"/>
  <c r="Q45" i="1"/>
  <c r="Q46" i="1"/>
  <c r="Q47" i="1"/>
  <c r="Q26" i="1"/>
  <c r="Q28" i="1"/>
  <c r="Q27" i="1"/>
  <c r="Q22" i="1"/>
  <c r="Q23" i="1"/>
  <c r="Q24" i="1"/>
  <c r="Q25" i="1"/>
  <c r="Q21" i="1"/>
  <c r="G52" i="2"/>
  <c r="K52" i="2"/>
  <c r="P52" i="2"/>
  <c r="R52" i="2" s="1"/>
  <c r="G45" i="2"/>
  <c r="K45" i="2"/>
  <c r="P45" i="2"/>
  <c r="R45" i="2"/>
  <c r="P25" i="2"/>
  <c r="R25" i="2"/>
  <c r="E12" i="4"/>
  <c r="E14" i="4"/>
  <c r="G50" i="2"/>
  <c r="P50" i="2"/>
  <c r="P51" i="2"/>
  <c r="R51" i="2"/>
  <c r="P47" i="2"/>
  <c r="R47" i="2"/>
  <c r="P43" i="2"/>
  <c r="R43" i="2" s="1"/>
  <c r="P25" i="1"/>
  <c r="R25" i="1" s="1"/>
  <c r="P29" i="1"/>
  <c r="R29" i="1"/>
  <c r="P33" i="1"/>
  <c r="R33" i="1"/>
  <c r="P37" i="1"/>
  <c r="R37" i="1" s="1"/>
  <c r="P42" i="1"/>
  <c r="P46" i="1"/>
  <c r="R46" i="1"/>
  <c r="V6" i="1"/>
  <c r="P22" i="1"/>
  <c r="P30" i="1"/>
  <c r="R30" i="1"/>
  <c r="P43" i="1"/>
  <c r="R43" i="1"/>
  <c r="P47" i="1"/>
  <c r="V8" i="1"/>
  <c r="V16" i="1"/>
  <c r="G32" i="3"/>
  <c r="K32" i="3"/>
  <c r="P32" i="3"/>
  <c r="V22" i="1"/>
  <c r="V13" i="1"/>
  <c r="G23" i="1"/>
  <c r="I23" i="1"/>
  <c r="G43" i="1"/>
  <c r="K43" i="1"/>
  <c r="D15" i="2"/>
  <c r="C19" i="2" s="1"/>
  <c r="V21" i="1"/>
  <c r="V12" i="1"/>
  <c r="P31" i="1"/>
  <c r="G22" i="1"/>
  <c r="I22" i="1"/>
  <c r="E23" i="1"/>
  <c r="F23" i="1"/>
  <c r="E25" i="1"/>
  <c r="F25" i="1"/>
  <c r="G25" i="1"/>
  <c r="I25" i="1"/>
  <c r="G47" i="1"/>
  <c r="K47" i="1"/>
  <c r="E39" i="1"/>
  <c r="F39" i="1"/>
  <c r="G39" i="1"/>
  <c r="K39" i="1"/>
  <c r="E35" i="1"/>
  <c r="F35" i="1"/>
  <c r="V19" i="2"/>
  <c r="P26" i="2"/>
  <c r="R26" i="2" s="1"/>
  <c r="G40" i="3"/>
  <c r="K40" i="3"/>
  <c r="P40" i="3"/>
  <c r="R40" i="3"/>
  <c r="G48" i="3"/>
  <c r="K48" i="3"/>
  <c r="P48" i="3"/>
  <c r="R48" i="3" s="1"/>
  <c r="P23" i="3"/>
  <c r="G23" i="3"/>
  <c r="I23" i="3"/>
  <c r="V18" i="1"/>
  <c r="V9" i="1"/>
  <c r="E34" i="1"/>
  <c r="F34" i="1"/>
  <c r="P34" i="1"/>
  <c r="E42" i="1"/>
  <c r="F42" i="1"/>
  <c r="G44" i="1"/>
  <c r="K44" i="1"/>
  <c r="E24" i="1"/>
  <c r="F24" i="1"/>
  <c r="P24" i="1"/>
  <c r="E29" i="1"/>
  <c r="F29" i="1"/>
  <c r="G29" i="1"/>
  <c r="G31" i="1"/>
  <c r="K31" i="1"/>
  <c r="E32" i="1"/>
  <c r="F32" i="1"/>
  <c r="P32" i="1"/>
  <c r="E40" i="1"/>
  <c r="F40" i="1"/>
  <c r="G42" i="1"/>
  <c r="K42" i="1"/>
  <c r="G24" i="1"/>
  <c r="I24" i="1"/>
  <c r="G30" i="1"/>
  <c r="K30" i="1"/>
  <c r="E36" i="1"/>
  <c r="F36" i="1"/>
  <c r="G36" i="1"/>
  <c r="K36" i="1"/>
  <c r="G38" i="1"/>
  <c r="K38" i="1"/>
  <c r="E44" i="1"/>
  <c r="F44" i="1"/>
  <c r="P44" i="1"/>
  <c r="R44" i="1" s="1"/>
  <c r="G46" i="1"/>
  <c r="K46" i="1"/>
  <c r="E26" i="1"/>
  <c r="F26" i="1"/>
  <c r="G26" i="1"/>
  <c r="N26" i="1"/>
  <c r="G28" i="1"/>
  <c r="K28" i="1"/>
  <c r="E21" i="1"/>
  <c r="F21" i="1"/>
  <c r="P25" i="3"/>
  <c r="G42" i="3"/>
  <c r="K42" i="3"/>
  <c r="P42" i="3"/>
  <c r="R42" i="3" s="1"/>
  <c r="V17" i="1"/>
  <c r="V7" i="1"/>
  <c r="P45" i="1"/>
  <c r="R45" i="1" s="1"/>
  <c r="P28" i="1"/>
  <c r="P23" i="1"/>
  <c r="R23" i="1"/>
  <c r="P38" i="1"/>
  <c r="R38" i="1" s="1"/>
  <c r="E27" i="1"/>
  <c r="F27" i="1"/>
  <c r="G45" i="1"/>
  <c r="K45" i="1"/>
  <c r="E41" i="1"/>
  <c r="F41" i="1"/>
  <c r="G41" i="1"/>
  <c r="K41" i="1"/>
  <c r="E37" i="1"/>
  <c r="F37" i="1"/>
  <c r="G37" i="1"/>
  <c r="K37" i="1"/>
  <c r="P28" i="2"/>
  <c r="R28" i="2" s="1"/>
  <c r="P41" i="3"/>
  <c r="G41" i="3"/>
  <c r="K41" i="3"/>
  <c r="E16" i="4"/>
  <c r="P28" i="3"/>
  <c r="G28" i="3"/>
  <c r="K28" i="3"/>
  <c r="G36" i="3"/>
  <c r="K36" i="3"/>
  <c r="P36" i="3"/>
  <c r="R36" i="3" s="1"/>
  <c r="D16" i="2"/>
  <c r="D19" i="2" s="1"/>
  <c r="V3" i="1"/>
  <c r="P22" i="2"/>
  <c r="R22" i="2"/>
  <c r="P30" i="2"/>
  <c r="R30" i="2" s="1"/>
  <c r="P34" i="2"/>
  <c r="R34" i="2" s="1"/>
  <c r="P38" i="2"/>
  <c r="R38" i="2"/>
  <c r="P42" i="2"/>
  <c r="R42" i="2"/>
  <c r="P48" i="2"/>
  <c r="R48" i="2" s="1"/>
  <c r="V15" i="2"/>
  <c r="V20" i="2"/>
  <c r="V9" i="2"/>
  <c r="V22" i="2"/>
  <c r="V4" i="2"/>
  <c r="V10" i="2"/>
  <c r="V11" i="2"/>
  <c r="P24" i="2"/>
  <c r="R24" i="2"/>
  <c r="P31" i="2"/>
  <c r="R31" i="2" s="1"/>
  <c r="P35" i="2"/>
  <c r="R35" i="2" s="1"/>
  <c r="P39" i="2"/>
  <c r="R39" i="2"/>
  <c r="P44" i="2"/>
  <c r="R44" i="2"/>
  <c r="V6" i="2"/>
  <c r="V12" i="2"/>
  <c r="P32" i="2"/>
  <c r="R32" i="2" s="1"/>
  <c r="P36" i="2"/>
  <c r="R36" i="2"/>
  <c r="P40" i="2"/>
  <c r="R40" i="2"/>
  <c r="V7" i="2"/>
  <c r="V13" i="2"/>
  <c r="P23" i="2"/>
  <c r="R23" i="2" s="1"/>
  <c r="V21" i="2"/>
  <c r="V2" i="2"/>
  <c r="V8" i="2"/>
  <c r="P29" i="2"/>
  <c r="R29" i="2" s="1"/>
  <c r="P33" i="2"/>
  <c r="R33" i="2"/>
  <c r="P37" i="2"/>
  <c r="R37" i="2"/>
  <c r="P41" i="2"/>
  <c r="R41" i="2" s="1"/>
  <c r="P46" i="2"/>
  <c r="R46" i="2" s="1"/>
  <c r="P38" i="3"/>
  <c r="G38" i="3"/>
  <c r="K38" i="3"/>
  <c r="V20" i="3"/>
  <c r="V15" i="3"/>
  <c r="E27" i="3"/>
  <c r="F27" i="3"/>
  <c r="V7" i="3"/>
  <c r="G21" i="3"/>
  <c r="H21" i="3"/>
  <c r="E50" i="3"/>
  <c r="F50" i="3"/>
  <c r="P50" i="3"/>
  <c r="R50" i="3" s="1"/>
  <c r="E37" i="3"/>
  <c r="F37" i="3"/>
  <c r="P37" i="3"/>
  <c r="E29" i="3"/>
  <c r="F29" i="3"/>
  <c r="P29" i="3"/>
  <c r="G46" i="3"/>
  <c r="K46" i="3"/>
  <c r="V19" i="3"/>
  <c r="V17" i="3"/>
  <c r="V6" i="3"/>
  <c r="E24" i="3"/>
  <c r="F24" i="3"/>
  <c r="P21" i="3"/>
  <c r="E45" i="3"/>
  <c r="F45" i="3"/>
  <c r="E34" i="3"/>
  <c r="F34" i="3"/>
  <c r="E49" i="3"/>
  <c r="F49" i="3"/>
  <c r="V13" i="3"/>
  <c r="V5" i="3"/>
  <c r="E31" i="3"/>
  <c r="F31" i="3"/>
  <c r="P31" i="3"/>
  <c r="E46" i="3"/>
  <c r="F46" i="3"/>
  <c r="P46" i="3"/>
  <c r="V14" i="3"/>
  <c r="V12" i="3"/>
  <c r="V4" i="3"/>
  <c r="E53" i="3"/>
  <c r="F53" i="3"/>
  <c r="G53" i="3"/>
  <c r="K53" i="3"/>
  <c r="V16" i="3"/>
  <c r="V11" i="3"/>
  <c r="E43" i="3"/>
  <c r="F43" i="3"/>
  <c r="E33" i="3"/>
  <c r="F33" i="3"/>
  <c r="E52" i="3"/>
  <c r="F52" i="3"/>
  <c r="E44" i="3"/>
  <c r="F44" i="3"/>
  <c r="V18" i="3"/>
  <c r="E26" i="3"/>
  <c r="F26" i="3"/>
  <c r="V10" i="3"/>
  <c r="E22" i="3"/>
  <c r="F22" i="3"/>
  <c r="E51" i="3"/>
  <c r="F51" i="3"/>
  <c r="E39" i="3"/>
  <c r="F39" i="3"/>
  <c r="E30" i="3"/>
  <c r="F30" i="3"/>
  <c r="V9" i="3"/>
  <c r="G50" i="3"/>
  <c r="K50" i="3"/>
  <c r="E47" i="3"/>
  <c r="F47" i="3"/>
  <c r="E35" i="3"/>
  <c r="F35" i="3"/>
  <c r="R50" i="2"/>
  <c r="E18" i="4"/>
  <c r="E17" i="4"/>
  <c r="R46" i="3"/>
  <c r="G29" i="3"/>
  <c r="R29" i="3"/>
  <c r="P53" i="3"/>
  <c r="R53" i="3" s="1"/>
  <c r="K50" i="2"/>
  <c r="G51" i="3"/>
  <c r="K51" i="3"/>
  <c r="P51" i="3"/>
  <c r="R51" i="3"/>
  <c r="R38" i="3"/>
  <c r="G40" i="1"/>
  <c r="K40" i="1"/>
  <c r="P40" i="1"/>
  <c r="R40" i="1" s="1"/>
  <c r="P36" i="1"/>
  <c r="R36" i="1"/>
  <c r="P39" i="1"/>
  <c r="R39" i="1"/>
  <c r="G47" i="3"/>
  <c r="K47" i="3"/>
  <c r="P47" i="3"/>
  <c r="R47" i="3" s="1"/>
  <c r="P26" i="3"/>
  <c r="G26" i="3"/>
  <c r="I26" i="3"/>
  <c r="R41" i="3"/>
  <c r="G34" i="1"/>
  <c r="K34" i="1"/>
  <c r="P35" i="1"/>
  <c r="R35" i="1" s="1"/>
  <c r="G35" i="1"/>
  <c r="K35" i="1"/>
  <c r="R32" i="1"/>
  <c r="R32" i="3"/>
  <c r="G49" i="3"/>
  <c r="K49" i="3"/>
  <c r="P49" i="3"/>
  <c r="R49" i="3"/>
  <c r="P34" i="3"/>
  <c r="R34" i="3" s="1"/>
  <c r="G34" i="3"/>
  <c r="K34" i="3"/>
  <c r="P26" i="1"/>
  <c r="R26" i="1"/>
  <c r="P44" i="3"/>
  <c r="G44" i="3"/>
  <c r="K44" i="3"/>
  <c r="P30" i="3"/>
  <c r="G30" i="3"/>
  <c r="P45" i="3"/>
  <c r="R45" i="3" s="1"/>
  <c r="G45" i="3"/>
  <c r="K45" i="3"/>
  <c r="P24" i="3"/>
  <c r="R24" i="3" s="1"/>
  <c r="G24" i="3"/>
  <c r="I24" i="3"/>
  <c r="P27" i="3"/>
  <c r="G27" i="3"/>
  <c r="J27" i="3"/>
  <c r="G52" i="3"/>
  <c r="K52" i="3"/>
  <c r="P52" i="3"/>
  <c r="G32" i="1"/>
  <c r="R28" i="1"/>
  <c r="K29" i="1"/>
  <c r="R22" i="1"/>
  <c r="P39" i="3"/>
  <c r="G39" i="3"/>
  <c r="K39" i="3"/>
  <c r="P33" i="3"/>
  <c r="G33" i="3"/>
  <c r="K33" i="3"/>
  <c r="G31" i="3"/>
  <c r="K31" i="3"/>
  <c r="R28" i="3"/>
  <c r="P41" i="1"/>
  <c r="R41" i="1" s="1"/>
  <c r="D15" i="1"/>
  <c r="C19" i="1"/>
  <c r="P21" i="1"/>
  <c r="G21" i="1"/>
  <c r="H21" i="1"/>
  <c r="E15" i="4"/>
  <c r="P43" i="3"/>
  <c r="G43" i="3"/>
  <c r="K43" i="3"/>
  <c r="R24" i="1"/>
  <c r="E11" i="4"/>
  <c r="D16" i="1"/>
  <c r="D19" i="1" s="1"/>
  <c r="R47" i="1"/>
  <c r="K29" i="3"/>
  <c r="P22" i="3"/>
  <c r="G22" i="3"/>
  <c r="I22" i="3"/>
  <c r="R31" i="1"/>
  <c r="R42" i="1"/>
  <c r="G35" i="3"/>
  <c r="K35" i="3"/>
  <c r="P35" i="3"/>
  <c r="E13" i="4"/>
  <c r="G37" i="3"/>
  <c r="K37" i="3"/>
  <c r="G27" i="1"/>
  <c r="J27" i="1"/>
  <c r="P27" i="1"/>
  <c r="R27" i="1" s="1"/>
  <c r="R23" i="3"/>
  <c r="R37" i="3"/>
  <c r="R44" i="3"/>
  <c r="R43" i="3"/>
  <c r="R39" i="3"/>
  <c r="K30" i="3"/>
  <c r="R30" i="3"/>
  <c r="R34" i="1"/>
  <c r="R27" i="3"/>
  <c r="R22" i="3"/>
  <c r="K32" i="1"/>
  <c r="R31" i="3"/>
  <c r="R35" i="3"/>
  <c r="R33" i="3"/>
  <c r="R52" i="3"/>
  <c r="R26" i="3"/>
  <c r="C12" i="2"/>
  <c r="C11" i="3"/>
  <c r="C11" i="1"/>
  <c r="C11" i="2"/>
  <c r="C12" i="1"/>
  <c r="C12" i="3"/>
  <c r="R25" i="3" l="1"/>
  <c r="D16" i="3"/>
  <c r="D19" i="3" s="1"/>
  <c r="D15" i="3"/>
  <c r="C19" i="3" s="1"/>
  <c r="C16" i="3"/>
  <c r="D18" i="3" s="1"/>
  <c r="C16" i="1"/>
  <c r="D18" i="1" s="1"/>
  <c r="O43" i="2"/>
  <c r="O33" i="2"/>
  <c r="O46" i="2"/>
  <c r="O22" i="2"/>
  <c r="O52" i="2"/>
  <c r="O47" i="2"/>
  <c r="O24" i="2"/>
  <c r="O30" i="2"/>
  <c r="O35" i="2"/>
  <c r="O38" i="2"/>
  <c r="O53" i="2"/>
  <c r="O51" i="2"/>
  <c r="O23" i="2"/>
  <c r="O21" i="2"/>
  <c r="O48" i="2"/>
  <c r="O25" i="2"/>
  <c r="O28" i="2"/>
  <c r="O40" i="2"/>
  <c r="O29" i="2"/>
  <c r="O37" i="2"/>
  <c r="C15" i="2"/>
  <c r="O42" i="2"/>
  <c r="O34" i="2"/>
  <c r="O31" i="2"/>
  <c r="O49" i="2"/>
  <c r="O27" i="2"/>
  <c r="O26" i="2"/>
  <c r="O39" i="2"/>
  <c r="O44" i="2"/>
  <c r="O41" i="2"/>
  <c r="O50" i="2"/>
  <c r="O36" i="2"/>
  <c r="O32" i="2"/>
  <c r="O45" i="2"/>
  <c r="O26" i="1"/>
  <c r="O30" i="1"/>
  <c r="O39" i="1"/>
  <c r="O27" i="1"/>
  <c r="O38" i="1"/>
  <c r="O42" i="1"/>
  <c r="O47" i="1"/>
  <c r="O25" i="1"/>
  <c r="O32" i="1"/>
  <c r="C15" i="1"/>
  <c r="O31" i="1"/>
  <c r="O33" i="1"/>
  <c r="O40" i="1"/>
  <c r="O29" i="1"/>
  <c r="O35" i="1"/>
  <c r="O24" i="1"/>
  <c r="O34" i="1"/>
  <c r="O28" i="1"/>
  <c r="O37" i="1"/>
  <c r="O36" i="1"/>
  <c r="O21" i="1"/>
  <c r="O44" i="1"/>
  <c r="O41" i="1"/>
  <c r="O46" i="1"/>
  <c r="O23" i="1"/>
  <c r="O43" i="1"/>
  <c r="O22" i="1"/>
  <c r="O45" i="1"/>
  <c r="O23" i="3"/>
  <c r="O50" i="3"/>
  <c r="O25" i="3"/>
  <c r="O39" i="3"/>
  <c r="O53" i="3"/>
  <c r="O31" i="3"/>
  <c r="O40" i="3"/>
  <c r="O47" i="3"/>
  <c r="O33" i="3"/>
  <c r="O44" i="3"/>
  <c r="O41" i="3"/>
  <c r="C15" i="3"/>
  <c r="O49" i="3"/>
  <c r="O43" i="3"/>
  <c r="O28" i="3"/>
  <c r="O24" i="3"/>
  <c r="O22" i="3"/>
  <c r="O26" i="3"/>
  <c r="O52" i="3"/>
  <c r="O36" i="3"/>
  <c r="O34" i="3"/>
  <c r="O32" i="3"/>
  <c r="O46" i="3"/>
  <c r="O38" i="3"/>
  <c r="O48" i="3"/>
  <c r="O45" i="3"/>
  <c r="O42" i="3"/>
  <c r="O30" i="3"/>
  <c r="O21" i="3"/>
  <c r="O37" i="3"/>
  <c r="O27" i="3"/>
  <c r="O51" i="3"/>
  <c r="O35" i="3"/>
  <c r="O29" i="3"/>
  <c r="C16" i="2"/>
  <c r="D18" i="2" s="1"/>
  <c r="E14" i="3"/>
  <c r="E14" i="1"/>
  <c r="E14" i="2"/>
  <c r="V15" i="1"/>
  <c r="P53" i="2"/>
  <c r="R53" i="2" s="1"/>
  <c r="V2" i="1"/>
  <c r="C18" i="2" l="1"/>
  <c r="F18" i="2"/>
  <c r="F19" i="2" s="1"/>
  <c r="C18" i="1"/>
  <c r="F18" i="1"/>
  <c r="F19" i="1" s="1"/>
  <c r="C18" i="3"/>
  <c r="F18" i="3"/>
  <c r="F19" i="3" s="1"/>
</calcChain>
</file>

<file path=xl/sharedStrings.xml><?xml version="1.0" encoding="utf-8"?>
<sst xmlns="http://schemas.openxmlformats.org/spreadsheetml/2006/main" count="384" uniqueCount="130">
  <si>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</si>
  <si>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</si>
  <si>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</si>
  <si>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</si>
  <si>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</si>
  <si>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</si>
  <si>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</si>
  <si>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</si>
  <si>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</si>
  <si>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</si>
  <si>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</si>
  <si>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</si>
  <si>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</si>
  <si>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</si>
  <si>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</si>
  <si>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</si>
  <si>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</si>
  <si>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</si>
  <si>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</si>
  <si>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</si>
  <si>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</si>
  <si>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</si>
  <si>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</si>
  <si>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</si>
  <si>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</si>
  <si>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</si>
  <si>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</si>
  <si>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</si>
  <si>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Bull.27</t>
  </si>
  <si>
    <t>B</t>
  </si>
  <si>
    <t>BBSAG Bull.36</t>
  </si>
  <si>
    <t>BBSAG Bull.42</t>
  </si>
  <si>
    <t>Diethelm</t>
  </si>
  <si>
    <t>R</t>
  </si>
  <si>
    <t>BBSAG Bull.114</t>
  </si>
  <si>
    <t>BBSAG</t>
  </si>
  <si>
    <t>IBVS 5583</t>
  </si>
  <si>
    <t>I</t>
  </si>
  <si>
    <t>IBVS</t>
  </si>
  <si>
    <t>EA</t>
  </si>
  <si>
    <t># of data points:</t>
  </si>
  <si>
    <t>CU Hya / na</t>
  </si>
  <si>
    <t>08 54 20.59 +03 42 23.2</t>
  </si>
  <si>
    <t>Ref:  IBVS 4863</t>
  </si>
  <si>
    <t>My time zone &gt;&gt;&gt;&gt;&gt;</t>
  </si>
  <si>
    <t>(PST=8, PDT=MDT=7, MDT=CST=6, etc.)</t>
  </si>
  <si>
    <t>JD today</t>
  </si>
  <si>
    <t>New Cycle</t>
  </si>
  <si>
    <t>Next ToM</t>
  </si>
  <si>
    <t>OEJV 0107</t>
  </si>
  <si>
    <t>OEJV</t>
  </si>
  <si>
    <t>Anton Paschke</t>
  </si>
  <si>
    <t>ccd</t>
  </si>
  <si>
    <t>VSS</t>
  </si>
  <si>
    <t>Start of linear fit (row #)</t>
  </si>
  <si>
    <t>Add cycle</t>
  </si>
  <si>
    <t>Old Cycle</t>
  </si>
  <si>
    <t>Linear Ephemeris =</t>
  </si>
  <si>
    <t>Quad. Ephemeris =</t>
  </si>
  <si>
    <t>OEJV 0137</t>
  </si>
  <si>
    <t>Richards</t>
  </si>
  <si>
    <t>IBVS 5992</t>
  </si>
  <si>
    <t>IBVS 6010</t>
  </si>
  <si>
    <t>II</t>
  </si>
  <si>
    <t>IBVS 6029</t>
  </si>
  <si>
    <t>VSS_2013-01-28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</si>
  <si>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</si>
  <si>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</si>
  <si>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</si>
  <si>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</si>
  <si>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</si>
  <si>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</si>
  <si>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</si>
  <si>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</si>
  <si>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</si>
  <si>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</si>
  <si>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</si>
  <si>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2442887.378 </t>
  </si>
  <si>
    <t> 18.04.1976 21:04 </t>
  </si>
  <si>
    <t> -0.004 </t>
  </si>
  <si>
    <t>V </t>
  </si>
  <si>
    <t> K.Locher </t>
  </si>
  <si>
    <t> BBS 27 </t>
  </si>
  <si>
    <t>2443568.354 </t>
  </si>
  <si>
    <t> 28.02.1978 20:29 </t>
  </si>
  <si>
    <t> 0.005 </t>
  </si>
  <si>
    <t> BBS 36 </t>
  </si>
  <si>
    <t>2443957.380 </t>
  </si>
  <si>
    <t> 24.03.1979 21:07 </t>
  </si>
  <si>
    <t> 0.010 </t>
  </si>
  <si>
    <t> BBS 42 </t>
  </si>
  <si>
    <t>2450486.4195 </t>
  </si>
  <si>
    <t> 06.02.1997 22:04 </t>
  </si>
  <si>
    <t> 0.1867 </t>
  </si>
  <si>
    <t>E </t>
  </si>
  <si>
    <t>?</t>
  </si>
  <si>
    <t> R.Diethelm </t>
  </si>
  <si>
    <t> BBS 114 </t>
  </si>
  <si>
    <t>2453056.3731 </t>
  </si>
  <si>
    <t> 20.02.2004 20:57 </t>
  </si>
  <si>
    <t> 0.1577 </t>
  </si>
  <si>
    <t> M.Zejda </t>
  </si>
  <si>
    <t>IBVS 5583 </t>
  </si>
  <si>
    <t>2454922.3647 </t>
  </si>
  <si>
    <t> 31.03.2009 20:45 </t>
  </si>
  <si>
    <t> 0.1434 </t>
  </si>
  <si>
    <t>C </t>
  </si>
  <si>
    <t> M.Lehky </t>
  </si>
  <si>
    <t>OEJV 0107 </t>
  </si>
  <si>
    <t>2455278.3070 </t>
  </si>
  <si>
    <t> 22.03.2010 19:22 </t>
  </si>
  <si>
    <t> 0.1424 </t>
  </si>
  <si>
    <t>OEJV 0137 </t>
  </si>
  <si>
    <t>2455623.4632 </t>
  </si>
  <si>
    <t> 02.03.2011 23:07 </t>
  </si>
  <si>
    <t> 0.1415 </t>
  </si>
  <si>
    <t>-I</t>
  </si>
  <si>
    <t> F.Agerer </t>
  </si>
  <si>
    <t>BAVM 220 </t>
  </si>
  <si>
    <t>2455640.7189 </t>
  </si>
  <si>
    <t> 20.03.2011 05:15 </t>
  </si>
  <si>
    <t>39613.5</t>
  </si>
  <si>
    <t> 0.1393 </t>
  </si>
  <si>
    <t>IBVS 5992 </t>
  </si>
  <si>
    <t>2456001.6945 </t>
  </si>
  <si>
    <t> 15.03.2012 04:40 </t>
  </si>
  <si>
    <t>40115.5</t>
  </si>
  <si>
    <t> 0.1381 </t>
  </si>
  <si>
    <t>IBVS 6029 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</si>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</sst>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14" fillId="0" borderId="0" xfId="0" applyFont="1" applyAlignment="1"/>
    <xf numFmtId="0" fontId="15" fillId="0" borderId="0" xfId="0" applyFont="1" applyAlignment="1"/>
    <xf numFmtId="0" fontId="10" fillId="0" borderId="0" xfId="0" applyFont="1" applyAlignment="1"/>
    <xf numFmtId="0" fontId="0" fillId="0" borderId="14" xfId="0" applyBorder="1" applyAlignment="1"/>
    <xf numFmtId="0" fontId="0" fillId="0" borderId="15" xfId="0" applyBorder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3" fillId="0" borderId="5" xfId="0" applyFont="1" applyBorder="1" applyAlignment="1"/>
    <xf numFmtId="0" fontId="16" fillId="24" borderId="5" xfId="0" applyFont="1" applyFill="1" applyBorder="1" applyAlignment="1"/>
    <xf numFmtId="0" fontId="0" fillId="0" borderId="5" xfId="0" applyBorder="1" applyAlignment="1"/>
    <xf numFmtId="0" fontId="9" fillId="25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5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20" fillId="0" borderId="0" xfId="3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5" fillId="26" borderId="22" xfId="0" applyFont="1" applyFill="1" applyBorder="1" applyAlignment="1">
      <alignment horizontal="left" vertical="top" wrapText="1" indent="1"/>
    </xf>
    <xf numFmtId="0" fontId="5" fillId="26" borderId="22" xfId="0" applyFont="1" applyFill="1" applyBorder="1" applyAlignment="1">
      <alignment horizontal="center" vertical="top" wrapText="1"/>
    </xf>
    <xf numFmtId="0" fontId="5" fillId="26" borderId="22" xfId="0" applyFont="1" applyFill="1" applyBorder="1" applyAlignment="1">
      <alignment horizontal="right" vertical="top" wrapText="1"/>
    </xf>
    <xf numFmtId="0" fontId="20" fillId="26" borderId="22" xfId="38" applyFill="1" applyBorder="1" applyAlignment="1" applyProtection="1">
      <alignment horizontal="right" vertical="top" wrapText="1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5" fillId="0" borderId="0" xfId="0" applyFont="1">
      <alignment vertical="top"/>
    </xf>
    <xf numFmtId="0" fontId="35" fillId="0" borderId="0" xfId="42" applyNumberFormat="1" applyFont="1" applyAlignment="1">
      <alignment horizontal="left" wrapText="1"/>
    </xf>
    <xf numFmtId="0" fontId="5" fillId="0" borderId="0" xfId="0" applyNumberFormat="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3694915254237288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271186440679"/>
          <c:y val="0.1458966565349544"/>
          <c:w val="0.80169491525423731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1'!$H$21:$H$969</c:f>
              <c:numCache>
                <c:formatCode>General</c:formatCode>
                <c:ptCount val="949"/>
                <c:pt idx="0">
                  <c:v>-1.4381547999983013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65-4672-94E1-DB91DA0A846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1'!$D$21:$D$969</c:f>
                <c:numCache>
                  <c:formatCode>General</c:formatCode>
                  <c:ptCount val="9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1'!$D$21:$D$969</c:f>
                <c:numCache>
                  <c:formatCode>General</c:formatCode>
                  <c:ptCount val="9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1'!$I$21:$I$969</c:f>
              <c:numCache>
                <c:formatCode>General</c:formatCode>
                <c:ptCount val="949"/>
                <c:pt idx="1">
                  <c:v>-0.3638959000018076</c:v>
                </c:pt>
                <c:pt idx="2">
                  <c:v>-0.35419370000454364</c:v>
                </c:pt>
                <c:pt idx="3">
                  <c:v>-0.34906709999631857</c:v>
                </c:pt>
                <c:pt idx="4">
                  <c:v>-0.53235909999057185</c:v>
                </c:pt>
                <c:pt idx="5">
                  <c:v>-0.20822819999739295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65-4672-94E1-DB91DA0A846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1'!$D$21:$D$40</c:f>
                <c:numCache>
                  <c:formatCode>General</c:formatCode>
                  <c:ptCount val="20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</c:numCache>
              </c:numRef>
            </c:plus>
            <c:minus>
              <c:numRef>
                <c:f>'Active 1'!$D$21:$D$40</c:f>
                <c:numCache>
                  <c:formatCode>General</c:formatCode>
                  <c:ptCount val="20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1'!$J$21:$J$969</c:f>
              <c:numCache>
                <c:formatCode>General</c:formatCode>
                <c:ptCount val="949"/>
                <c:pt idx="6">
                  <c:v>-0.20184799999697134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65-4672-94E1-DB91DA0A846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1'!$K$21:$K$969</c:f>
              <c:numCache>
                <c:formatCode>General</c:formatCode>
                <c:ptCount val="949"/>
                <c:pt idx="7">
                  <c:v>-0.21604100000695325</c:v>
                </c:pt>
                <c:pt idx="8">
                  <c:v>-0.21667080000042915</c:v>
                </c:pt>
                <c:pt idx="9">
                  <c:v>-0.2167457999967155</c:v>
                </c:pt>
                <c:pt idx="10">
                  <c:v>-0.21698279999691295</c:v>
                </c:pt>
                <c:pt idx="11">
                  <c:v>-0.21736939999391325</c:v>
                </c:pt>
                <c:pt idx="12">
                  <c:v>-0.21675900000263937</c:v>
                </c:pt>
                <c:pt idx="13">
                  <c:v>-0.21672899999975925</c:v>
                </c:pt>
                <c:pt idx="14">
                  <c:v>-0.21680779999587685</c:v>
                </c:pt>
                <c:pt idx="15">
                  <c:v>-0.21674960000382271</c:v>
                </c:pt>
                <c:pt idx="16">
                  <c:v>-0.21665919999941252</c:v>
                </c:pt>
                <c:pt idx="17">
                  <c:v>-0.21704399999725865</c:v>
                </c:pt>
                <c:pt idx="18">
                  <c:v>-0.21747779999714112</c:v>
                </c:pt>
                <c:pt idx="19">
                  <c:v>-0.21806600000127219</c:v>
                </c:pt>
                <c:pt idx="20">
                  <c:v>-0.21835299999656854</c:v>
                </c:pt>
                <c:pt idx="21">
                  <c:v>-0.21805299998959526</c:v>
                </c:pt>
                <c:pt idx="22">
                  <c:v>-0.21785780000209343</c:v>
                </c:pt>
                <c:pt idx="23">
                  <c:v>-0.21806259999721078</c:v>
                </c:pt>
                <c:pt idx="24">
                  <c:v>-0.21786259999498725</c:v>
                </c:pt>
                <c:pt idx="25">
                  <c:v>-0.22022359999391483</c:v>
                </c:pt>
                <c:pt idx="26">
                  <c:v>-0.21829759999673115</c:v>
                </c:pt>
                <c:pt idx="27">
                  <c:v>-0.2177975999948103</c:v>
                </c:pt>
                <c:pt idx="28">
                  <c:v>-0.21810419999383157</c:v>
                </c:pt>
                <c:pt idx="29">
                  <c:v>-0.21806419999484206</c:v>
                </c:pt>
                <c:pt idx="30">
                  <c:v>-0.21794099999533501</c:v>
                </c:pt>
                <c:pt idx="31">
                  <c:v>-0.22147839999524876</c:v>
                </c:pt>
                <c:pt idx="32">
                  <c:v>-0.22807379999721888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65-4672-94E1-DB91DA0A846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65-4672-94E1-DB91DA0A846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65-4672-94E1-DB91DA0A846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65-4672-94E1-DB91DA0A846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1'!$O$21:$O$969</c:f>
              <c:numCache>
                <c:formatCode>General</c:formatCode>
                <c:ptCount val="949"/>
                <c:pt idx="0">
                  <c:v>-5.5795390351550331E-2</c:v>
                </c:pt>
                <c:pt idx="1">
                  <c:v>-0.1457584842578297</c:v>
                </c:pt>
                <c:pt idx="2">
                  <c:v>-0.14965284806964815</c:v>
                </c:pt>
                <c:pt idx="3">
                  <c:v>-0.15187761134545996</c:v>
                </c:pt>
                <c:pt idx="4">
                  <c:v>-0.18921744599309631</c:v>
                </c:pt>
                <c:pt idx="5">
                  <c:v>-0.19372660113529161</c:v>
                </c:pt>
                <c:pt idx="6">
                  <c:v>-0.20391280933156861</c:v>
                </c:pt>
                <c:pt idx="7">
                  <c:v>-0.21458427088560125</c:v>
                </c:pt>
                <c:pt idx="8">
                  <c:v>-0.21634023007002204</c:v>
                </c:pt>
                <c:pt idx="9">
                  <c:v>-0.21644303798480077</c:v>
                </c:pt>
                <c:pt idx="10">
                  <c:v>-0.21646359956775652</c:v>
                </c:pt>
                <c:pt idx="11">
                  <c:v>-0.21650061041707686</c:v>
                </c:pt>
                <c:pt idx="12">
                  <c:v>-0.21651705968344145</c:v>
                </c:pt>
                <c:pt idx="13">
                  <c:v>-0.21651705968344145</c:v>
                </c:pt>
                <c:pt idx="14">
                  <c:v>-0.21656640748253525</c:v>
                </c:pt>
                <c:pt idx="15">
                  <c:v>-0.21659519369867331</c:v>
                </c:pt>
                <c:pt idx="16">
                  <c:v>-0.2166116429650379</c:v>
                </c:pt>
                <c:pt idx="17">
                  <c:v>-0.21661986759822019</c:v>
                </c:pt>
                <c:pt idx="18">
                  <c:v>-0.21677202331209272</c:v>
                </c:pt>
                <c:pt idx="19">
                  <c:v>-0.2185937795619719</c:v>
                </c:pt>
                <c:pt idx="20">
                  <c:v>-0.21861434114492764</c:v>
                </c:pt>
                <c:pt idx="21">
                  <c:v>-0.21861434114492764</c:v>
                </c:pt>
                <c:pt idx="22">
                  <c:v>-0.21862256577810996</c:v>
                </c:pt>
                <c:pt idx="23">
                  <c:v>-0.21863079041129224</c:v>
                </c:pt>
                <c:pt idx="24">
                  <c:v>-0.21863079041129224</c:v>
                </c:pt>
                <c:pt idx="25">
                  <c:v>-0.21869247516015949</c:v>
                </c:pt>
                <c:pt idx="26">
                  <c:v>-0.21873359832607098</c:v>
                </c:pt>
                <c:pt idx="27">
                  <c:v>-0.21873359832607098</c:v>
                </c:pt>
                <c:pt idx="28">
                  <c:v>-0.21877060917539132</c:v>
                </c:pt>
                <c:pt idx="29">
                  <c:v>-0.21877060917539132</c:v>
                </c:pt>
                <c:pt idx="30">
                  <c:v>-0.21890220330630811</c:v>
                </c:pt>
                <c:pt idx="31">
                  <c:v>-0.22075685808891646</c:v>
                </c:pt>
                <c:pt idx="32">
                  <c:v>-0.22721730745361216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65-4672-94E1-DB91DA0A8468}"/>
            </c:ext>
          </c:extLst>
        </c:ser>
        <c:ser>
          <c:idx val="8"/>
          <c:order val="8"/>
          <c:tx>
            <c:strRef>
              <c:f>'Active 1'!$V$1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1'!$U$2:$U$22</c:f>
              <c:numCache>
                <c:formatCode>General</c:formatCode>
                <c:ptCount val="2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</c:numCache>
            </c:numRef>
          </c:xVal>
          <c:yVal>
            <c:numRef>
              <c:f>'Active 1'!$V$2:$V$22</c:f>
              <c:numCache>
                <c:formatCode>General</c:formatCode>
                <c:ptCount val="21"/>
                <c:pt idx="0">
                  <c:v>-1.5503368762790302</c:v>
                </c:pt>
                <c:pt idx="1">
                  <c:v>-1.3979164206500461</c:v>
                </c:pt>
                <c:pt idx="2">
                  <c:v>-1.2545703610651775</c:v>
                </c:pt>
                <c:pt idx="3">
                  <c:v>-1.120298697524424</c:v>
                </c:pt>
                <c:pt idx="4">
                  <c:v>-0.99510143002778573</c:v>
                </c:pt>
                <c:pt idx="5">
                  <c:v>-0.87897855857526286</c:v>
                </c:pt>
                <c:pt idx="6">
                  <c:v>-0.7719300831668553</c:v>
                </c:pt>
                <c:pt idx="7">
                  <c:v>-0.67395600380256304</c:v>
                </c:pt>
                <c:pt idx="8">
                  <c:v>-0.58505632048238598</c:v>
                </c:pt>
                <c:pt idx="9">
                  <c:v>-0.50523103320632434</c:v>
                </c:pt>
                <c:pt idx="10">
                  <c:v>-0.43448014197437773</c:v>
                </c:pt>
                <c:pt idx="11">
                  <c:v>-0.37280364678654665</c:v>
                </c:pt>
                <c:pt idx="12">
                  <c:v>-0.32020154764283071</c:v>
                </c:pt>
                <c:pt idx="13">
                  <c:v>-0.27667384454322996</c:v>
                </c:pt>
                <c:pt idx="14">
                  <c:v>-0.24222053748774475</c:v>
                </c:pt>
                <c:pt idx="15">
                  <c:v>-0.21684162647637484</c:v>
                </c:pt>
                <c:pt idx="16">
                  <c:v>-0.2005371115091199</c:v>
                </c:pt>
                <c:pt idx="17">
                  <c:v>-0.1933069925859805</c:v>
                </c:pt>
                <c:pt idx="18">
                  <c:v>-0.1951512697069564</c:v>
                </c:pt>
                <c:pt idx="19">
                  <c:v>-0.20606994287204761</c:v>
                </c:pt>
                <c:pt idx="20">
                  <c:v>-0.22606301208125368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65-4672-94E1-DB91DA0A8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380808"/>
        <c:axId val="1"/>
      </c:scatterChart>
      <c:valAx>
        <c:axId val="59938080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2881355932199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5"/>
          <c:min val="-0.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380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45762711864407"/>
          <c:y val="0.92097264437689974"/>
          <c:w val="0.8101694915254237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3705589085628255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5606403352374"/>
          <c:y val="0.14545497589659059"/>
          <c:w val="0.8104920329883688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1'!$H$21:$H$969</c:f>
              <c:numCache>
                <c:formatCode>General</c:formatCode>
                <c:ptCount val="949"/>
                <c:pt idx="0">
                  <c:v>-1.4381547999983013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91-4FBC-B918-9EF835E52C0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1'!$D$21:$D$969</c:f>
                <c:numCache>
                  <c:formatCode>General</c:formatCode>
                  <c:ptCount val="9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1'!$D$21:$D$969</c:f>
                <c:numCache>
                  <c:formatCode>General</c:formatCode>
                  <c:ptCount val="9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1'!$I$21:$I$969</c:f>
              <c:numCache>
                <c:formatCode>General</c:formatCode>
                <c:ptCount val="949"/>
                <c:pt idx="1">
                  <c:v>-0.3638959000018076</c:v>
                </c:pt>
                <c:pt idx="2">
                  <c:v>-0.35419370000454364</c:v>
                </c:pt>
                <c:pt idx="3">
                  <c:v>-0.34906709999631857</c:v>
                </c:pt>
                <c:pt idx="4">
                  <c:v>-0.53235909999057185</c:v>
                </c:pt>
                <c:pt idx="5">
                  <c:v>-0.20822819999739295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91-4FBC-B918-9EF835E52C0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1'!$D$21:$D$40</c:f>
                <c:numCache>
                  <c:formatCode>General</c:formatCode>
                  <c:ptCount val="20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</c:numCache>
              </c:numRef>
            </c:plus>
            <c:minus>
              <c:numRef>
                <c:f>'Active 1'!$D$21:$D$40</c:f>
                <c:numCache>
                  <c:formatCode>General</c:formatCode>
                  <c:ptCount val="20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1'!$J$21:$J$969</c:f>
              <c:numCache>
                <c:formatCode>General</c:formatCode>
                <c:ptCount val="949"/>
                <c:pt idx="6">
                  <c:v>-0.20184799999697134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91-4FBC-B918-9EF835E52C0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1'!$K$21:$K$969</c:f>
              <c:numCache>
                <c:formatCode>General</c:formatCode>
                <c:ptCount val="949"/>
                <c:pt idx="7">
                  <c:v>-0.21604100000695325</c:v>
                </c:pt>
                <c:pt idx="8">
                  <c:v>-0.21667080000042915</c:v>
                </c:pt>
                <c:pt idx="9">
                  <c:v>-0.2167457999967155</c:v>
                </c:pt>
                <c:pt idx="10">
                  <c:v>-0.21698279999691295</c:v>
                </c:pt>
                <c:pt idx="11">
                  <c:v>-0.21736939999391325</c:v>
                </c:pt>
                <c:pt idx="12">
                  <c:v>-0.21675900000263937</c:v>
                </c:pt>
                <c:pt idx="13">
                  <c:v>-0.21672899999975925</c:v>
                </c:pt>
                <c:pt idx="14">
                  <c:v>-0.21680779999587685</c:v>
                </c:pt>
                <c:pt idx="15">
                  <c:v>-0.21674960000382271</c:v>
                </c:pt>
                <c:pt idx="16">
                  <c:v>-0.21665919999941252</c:v>
                </c:pt>
                <c:pt idx="17">
                  <c:v>-0.21704399999725865</c:v>
                </c:pt>
                <c:pt idx="18">
                  <c:v>-0.21747779999714112</c:v>
                </c:pt>
                <c:pt idx="19">
                  <c:v>-0.21806600000127219</c:v>
                </c:pt>
                <c:pt idx="20">
                  <c:v>-0.21835299999656854</c:v>
                </c:pt>
                <c:pt idx="21">
                  <c:v>-0.21805299998959526</c:v>
                </c:pt>
                <c:pt idx="22">
                  <c:v>-0.21785780000209343</c:v>
                </c:pt>
                <c:pt idx="23">
                  <c:v>-0.21806259999721078</c:v>
                </c:pt>
                <c:pt idx="24">
                  <c:v>-0.21786259999498725</c:v>
                </c:pt>
                <c:pt idx="25">
                  <c:v>-0.22022359999391483</c:v>
                </c:pt>
                <c:pt idx="26">
                  <c:v>-0.21829759999673115</c:v>
                </c:pt>
                <c:pt idx="27">
                  <c:v>-0.2177975999948103</c:v>
                </c:pt>
                <c:pt idx="28">
                  <c:v>-0.21810419999383157</c:v>
                </c:pt>
                <c:pt idx="29">
                  <c:v>-0.21806419999484206</c:v>
                </c:pt>
                <c:pt idx="30">
                  <c:v>-0.21794099999533501</c:v>
                </c:pt>
                <c:pt idx="31">
                  <c:v>-0.22147839999524876</c:v>
                </c:pt>
                <c:pt idx="32">
                  <c:v>-0.22807379999721888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91-4FBC-B918-9EF835E52C0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91-4FBC-B918-9EF835E52C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91-4FBC-B918-9EF835E52C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1'!$D$21:$D$69</c:f>
                <c:numCache>
                  <c:formatCode>General</c:formatCode>
                  <c:ptCount val="49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91-4FBC-B918-9EF835E52C0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1'!$F$21:$F$969</c:f>
              <c:numCache>
                <c:formatCode>General</c:formatCode>
                <c:ptCount val="949"/>
                <c:pt idx="0">
                  <c:v>2</c:v>
                </c:pt>
                <c:pt idx="1">
                  <c:v>21878.5</c:v>
                </c:pt>
                <c:pt idx="2">
                  <c:v>22825.5</c:v>
                </c:pt>
                <c:pt idx="3">
                  <c:v>23366.5</c:v>
                </c:pt>
                <c:pt idx="4">
                  <c:v>32446.5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39590</c:v>
                </c:pt>
                <c:pt idx="20">
                  <c:v>39595</c:v>
                </c:pt>
                <c:pt idx="21">
                  <c:v>39595</c:v>
                </c:pt>
                <c:pt idx="22">
                  <c:v>39597</c:v>
                </c:pt>
                <c:pt idx="23">
                  <c:v>39599</c:v>
                </c:pt>
                <c:pt idx="24">
                  <c:v>39599</c:v>
                </c:pt>
                <c:pt idx="25">
                  <c:v>39614</c:v>
                </c:pt>
                <c:pt idx="26">
                  <c:v>39624</c:v>
                </c:pt>
                <c:pt idx="27">
                  <c:v>39624</c:v>
                </c:pt>
                <c:pt idx="28">
                  <c:v>39633</c:v>
                </c:pt>
                <c:pt idx="29">
                  <c:v>39633</c:v>
                </c:pt>
                <c:pt idx="30">
                  <c:v>39665</c:v>
                </c:pt>
                <c:pt idx="31">
                  <c:v>40116</c:v>
                </c:pt>
                <c:pt idx="32">
                  <c:v>41687</c:v>
                </c:pt>
              </c:numCache>
            </c:numRef>
          </c:xVal>
          <c:yVal>
            <c:numRef>
              <c:f>'Active 1'!$O$21:$O$969</c:f>
              <c:numCache>
                <c:formatCode>General</c:formatCode>
                <c:ptCount val="949"/>
                <c:pt idx="0">
                  <c:v>-5.5795390351550331E-2</c:v>
                </c:pt>
                <c:pt idx="1">
                  <c:v>-0.1457584842578297</c:v>
                </c:pt>
                <c:pt idx="2">
                  <c:v>-0.14965284806964815</c:v>
                </c:pt>
                <c:pt idx="3">
                  <c:v>-0.15187761134545996</c:v>
                </c:pt>
                <c:pt idx="4">
                  <c:v>-0.18921744599309631</c:v>
                </c:pt>
                <c:pt idx="5">
                  <c:v>-0.19372660113529161</c:v>
                </c:pt>
                <c:pt idx="6">
                  <c:v>-0.20391280933156861</c:v>
                </c:pt>
                <c:pt idx="7">
                  <c:v>-0.21458427088560125</c:v>
                </c:pt>
                <c:pt idx="8">
                  <c:v>-0.21634023007002204</c:v>
                </c:pt>
                <c:pt idx="9">
                  <c:v>-0.21644303798480077</c:v>
                </c:pt>
                <c:pt idx="10">
                  <c:v>-0.21646359956775652</c:v>
                </c:pt>
                <c:pt idx="11">
                  <c:v>-0.21650061041707686</c:v>
                </c:pt>
                <c:pt idx="12">
                  <c:v>-0.21651705968344145</c:v>
                </c:pt>
                <c:pt idx="13">
                  <c:v>-0.21651705968344145</c:v>
                </c:pt>
                <c:pt idx="14">
                  <c:v>-0.21656640748253525</c:v>
                </c:pt>
                <c:pt idx="15">
                  <c:v>-0.21659519369867331</c:v>
                </c:pt>
                <c:pt idx="16">
                  <c:v>-0.2166116429650379</c:v>
                </c:pt>
                <c:pt idx="17">
                  <c:v>-0.21661986759822019</c:v>
                </c:pt>
                <c:pt idx="18">
                  <c:v>-0.21677202331209272</c:v>
                </c:pt>
                <c:pt idx="19">
                  <c:v>-0.2185937795619719</c:v>
                </c:pt>
                <c:pt idx="20">
                  <c:v>-0.21861434114492764</c:v>
                </c:pt>
                <c:pt idx="21">
                  <c:v>-0.21861434114492764</c:v>
                </c:pt>
                <c:pt idx="22">
                  <c:v>-0.21862256577810996</c:v>
                </c:pt>
                <c:pt idx="23">
                  <c:v>-0.21863079041129224</c:v>
                </c:pt>
                <c:pt idx="24">
                  <c:v>-0.21863079041129224</c:v>
                </c:pt>
                <c:pt idx="25">
                  <c:v>-0.21869247516015949</c:v>
                </c:pt>
                <c:pt idx="26">
                  <c:v>-0.21873359832607098</c:v>
                </c:pt>
                <c:pt idx="27">
                  <c:v>-0.21873359832607098</c:v>
                </c:pt>
                <c:pt idx="28">
                  <c:v>-0.21877060917539132</c:v>
                </c:pt>
                <c:pt idx="29">
                  <c:v>-0.21877060917539132</c:v>
                </c:pt>
                <c:pt idx="30">
                  <c:v>-0.21890220330630811</c:v>
                </c:pt>
                <c:pt idx="31">
                  <c:v>-0.22075685808891646</c:v>
                </c:pt>
                <c:pt idx="32">
                  <c:v>-0.22721730745361216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91-4FBC-B918-9EF835E52C0C}"/>
            </c:ext>
          </c:extLst>
        </c:ser>
        <c:ser>
          <c:idx val="8"/>
          <c:order val="8"/>
          <c:tx>
            <c:strRef>
              <c:f>'Active 1'!$V$1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1'!$U$2:$U$22</c:f>
              <c:numCache>
                <c:formatCode>General</c:formatCode>
                <c:ptCount val="2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</c:numCache>
            </c:numRef>
          </c:xVal>
          <c:yVal>
            <c:numRef>
              <c:f>'Active 1'!$V$2:$V$22</c:f>
              <c:numCache>
                <c:formatCode>General</c:formatCode>
                <c:ptCount val="21"/>
                <c:pt idx="0">
                  <c:v>-1.5503368762790302</c:v>
                </c:pt>
                <c:pt idx="1">
                  <c:v>-1.3979164206500461</c:v>
                </c:pt>
                <c:pt idx="2">
                  <c:v>-1.2545703610651775</c:v>
                </c:pt>
                <c:pt idx="3">
                  <c:v>-1.120298697524424</c:v>
                </c:pt>
                <c:pt idx="4">
                  <c:v>-0.99510143002778573</c:v>
                </c:pt>
                <c:pt idx="5">
                  <c:v>-0.87897855857526286</c:v>
                </c:pt>
                <c:pt idx="6">
                  <c:v>-0.7719300831668553</c:v>
                </c:pt>
                <c:pt idx="7">
                  <c:v>-0.67395600380256304</c:v>
                </c:pt>
                <c:pt idx="8">
                  <c:v>-0.58505632048238598</c:v>
                </c:pt>
                <c:pt idx="9">
                  <c:v>-0.50523103320632434</c:v>
                </c:pt>
                <c:pt idx="10">
                  <c:v>-0.43448014197437773</c:v>
                </c:pt>
                <c:pt idx="11">
                  <c:v>-0.37280364678654665</c:v>
                </c:pt>
                <c:pt idx="12">
                  <c:v>-0.32020154764283071</c:v>
                </c:pt>
                <c:pt idx="13">
                  <c:v>-0.27667384454322996</c:v>
                </c:pt>
                <c:pt idx="14">
                  <c:v>-0.24222053748774475</c:v>
                </c:pt>
                <c:pt idx="15">
                  <c:v>-0.21684162647637484</c:v>
                </c:pt>
                <c:pt idx="16">
                  <c:v>-0.2005371115091199</c:v>
                </c:pt>
                <c:pt idx="17">
                  <c:v>-0.1933069925859805</c:v>
                </c:pt>
                <c:pt idx="18">
                  <c:v>-0.1951512697069564</c:v>
                </c:pt>
                <c:pt idx="19">
                  <c:v>-0.20606994287204761</c:v>
                </c:pt>
                <c:pt idx="20">
                  <c:v>-0.22606301208125368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91-4FBC-B918-9EF835E5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042136"/>
        <c:axId val="1"/>
      </c:scatterChart>
      <c:valAx>
        <c:axId val="595042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5943305310194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042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82420471552732"/>
          <c:y val="0.92121498449057504"/>
          <c:w val="0.80880006750425215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3694915254237288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271186440679"/>
          <c:y val="0.1458966565349544"/>
          <c:w val="0.79830508474576267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2'!$H$21:$H$971</c:f>
              <c:numCache>
                <c:formatCode>General</c:formatCode>
                <c:ptCount val="95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4E-445C-A444-ABAE0CCADE6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2'!$D$21:$D$971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2'!$I$21:$I$971</c:f>
              <c:numCache>
                <c:formatCode>General</c:formatCode>
                <c:ptCount val="951"/>
                <c:pt idx="1">
                  <c:v>0.1761275599928922</c:v>
                </c:pt>
                <c:pt idx="2">
                  <c:v>-0.17170971500308951</c:v>
                </c:pt>
                <c:pt idx="3">
                  <c:v>-0.16544160500779981</c:v>
                </c:pt>
                <c:pt idx="4">
                  <c:v>2.9962840002554003E-2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4E-445C-A444-ABAE0CCADE6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2'!$J$21:$J$971</c:f>
              <c:numCache>
                <c:formatCode>General</c:formatCode>
                <c:ptCount val="951"/>
                <c:pt idx="6">
                  <c:v>8.4763799968641251E-3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4E-445C-A444-ABAE0CCADE6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2'!$K$21:$K$971</c:f>
              <c:numCache>
                <c:formatCode>General</c:formatCode>
                <c:ptCount val="951"/>
                <c:pt idx="7">
                  <c:v>-2.4117000430123881E-4</c:v>
                </c:pt>
                <c:pt idx="8">
                  <c:v>2.9999995604157448E-5</c:v>
                </c:pt>
                <c:pt idx="9">
                  <c:v>7.7500008046627045E-6</c:v>
                </c:pt>
                <c:pt idx="10">
                  <c:v>-2.1869999909540638E-4</c:v>
                </c:pt>
                <c:pt idx="11">
                  <c:v>-5.8631000138120726E-4</c:v>
                </c:pt>
                <c:pt idx="12">
                  <c:v>3.2529991585761309E-5</c:v>
                </c:pt>
                <c:pt idx="13">
                  <c:v>6.2529994465876371E-5</c:v>
                </c:pt>
                <c:pt idx="14">
                  <c:v>9.0499961515888572E-6</c:v>
                </c:pt>
                <c:pt idx="15">
                  <c:v>8.2019992987625301E-5</c:v>
                </c:pt>
                <c:pt idx="16">
                  <c:v>1.8085999181494117E-4</c:v>
                </c:pt>
                <c:pt idx="17">
                  <c:v>-1.9972000154666603E-4</c:v>
                </c:pt>
                <c:pt idx="18">
                  <c:v>-5.5545000213896856E-4</c:v>
                </c:pt>
                <c:pt idx="19">
                  <c:v>-2.089200061163865E-4</c:v>
                </c:pt>
                <c:pt idx="20">
                  <c:v>-4.8537000839132816E-4</c:v>
                </c:pt>
                <c:pt idx="21">
                  <c:v>-1.8537000141805038E-4</c:v>
                </c:pt>
                <c:pt idx="22">
                  <c:v>1.4049997844267637E-5</c:v>
                </c:pt>
                <c:pt idx="23">
                  <c:v>-1.8653000006452203E-4</c:v>
                </c:pt>
                <c:pt idx="24">
                  <c:v>1.3470002159010619E-5</c:v>
                </c:pt>
                <c:pt idx="25">
                  <c:v>-2.3158800031524152E-3</c:v>
                </c:pt>
                <c:pt idx="26">
                  <c:v>-3.6878000537399203E-4</c:v>
                </c:pt>
                <c:pt idx="27">
                  <c:v>1.3121999654686078E-4</c:v>
                </c:pt>
                <c:pt idx="28">
                  <c:v>-1.5639000048395246E-4</c:v>
                </c:pt>
                <c:pt idx="29">
                  <c:v>-1.1639000149443746E-4</c:v>
                </c:pt>
                <c:pt idx="30">
                  <c:v>7.4329997005406767E-5</c:v>
                </c:pt>
                <c:pt idx="31">
                  <c:v>-2.5114600066444837E-3</c:v>
                </c:pt>
                <c:pt idx="32">
                  <c:v>-5.7920500039472245E-3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4E-445C-A444-ABAE0CCADE6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2'!$L$21:$L$971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4E-445C-A444-ABAE0CCADE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2'!$M$21:$M$971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4E-445C-A444-ABAE0CCADE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plus>
            <c:minus>
              <c:numRef>
                <c:f>'Active 2'!$D$21:$D$71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2.7000000000000001E-3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1.2999999999999999E-4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9.0000000000000006E-5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2'!$N$21:$N$971</c:f>
              <c:numCache>
                <c:formatCode>General</c:formatCode>
                <c:ptCount val="951"/>
                <c:pt idx="5">
                  <c:v>-3.1302900024456903E-3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4E-445C-A444-ABAE0CCADE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2'!$F$21:$F$971</c:f>
              <c:numCache>
                <c:formatCode>General</c:formatCode>
                <c:ptCount val="951"/>
                <c:pt idx="0">
                  <c:v>-39042</c:v>
                </c:pt>
                <c:pt idx="1">
                  <c:v>-17164</c:v>
                </c:pt>
                <c:pt idx="2">
                  <c:v>-16216.5</c:v>
                </c:pt>
                <c:pt idx="3">
                  <c:v>-15675.5</c:v>
                </c:pt>
                <c:pt idx="4">
                  <c:v>-6596</c:v>
                </c:pt>
                <c:pt idx="5">
                  <c:v>-5499</c:v>
                </c:pt>
                <c:pt idx="6">
                  <c:v>-3022</c:v>
                </c:pt>
                <c:pt idx="7">
                  <c:v>-427</c:v>
                </c:pt>
                <c:pt idx="8">
                  <c:v>0</c:v>
                </c:pt>
                <c:pt idx="9">
                  <c:v>25</c:v>
                </c:pt>
                <c:pt idx="10">
                  <c:v>30</c:v>
                </c:pt>
                <c:pt idx="11">
                  <c:v>39</c:v>
                </c:pt>
                <c:pt idx="12">
                  <c:v>43</c:v>
                </c:pt>
                <c:pt idx="13">
                  <c:v>43</c:v>
                </c:pt>
                <c:pt idx="14">
                  <c:v>55</c:v>
                </c:pt>
                <c:pt idx="15">
                  <c:v>62</c:v>
                </c:pt>
                <c:pt idx="16">
                  <c:v>66</c:v>
                </c:pt>
                <c:pt idx="17">
                  <c:v>68</c:v>
                </c:pt>
                <c:pt idx="18">
                  <c:v>105</c:v>
                </c:pt>
                <c:pt idx="19">
                  <c:v>548</c:v>
                </c:pt>
                <c:pt idx="20">
                  <c:v>553</c:v>
                </c:pt>
                <c:pt idx="21">
                  <c:v>553</c:v>
                </c:pt>
                <c:pt idx="22">
                  <c:v>555</c:v>
                </c:pt>
                <c:pt idx="23">
                  <c:v>557</c:v>
                </c:pt>
                <c:pt idx="24">
                  <c:v>557</c:v>
                </c:pt>
                <c:pt idx="25">
                  <c:v>572</c:v>
                </c:pt>
                <c:pt idx="26">
                  <c:v>582</c:v>
                </c:pt>
                <c:pt idx="27">
                  <c:v>582</c:v>
                </c:pt>
                <c:pt idx="28">
                  <c:v>591</c:v>
                </c:pt>
                <c:pt idx="29">
                  <c:v>591</c:v>
                </c:pt>
                <c:pt idx="30">
                  <c:v>623</c:v>
                </c:pt>
                <c:pt idx="31">
                  <c:v>1074</c:v>
                </c:pt>
                <c:pt idx="32">
                  <c:v>2645</c:v>
                </c:pt>
              </c:numCache>
            </c:numRef>
          </c:xVal>
          <c:yVal>
            <c:numRef>
              <c:f>'Active 2'!$O$21:$O$971</c:f>
              <c:numCache>
                <c:formatCode>General</c:formatCode>
                <c:ptCount val="951"/>
                <c:pt idx="0">
                  <c:v>7.8535014331513012E-2</c:v>
                </c:pt>
                <c:pt idx="1">
                  <c:v>3.4728331919236188E-2</c:v>
                </c:pt>
                <c:pt idx="2">
                  <c:v>3.28311369477748E-2</c:v>
                </c:pt>
                <c:pt idx="3">
                  <c:v>3.1747883671193682E-2</c:v>
                </c:pt>
                <c:pt idx="4">
                  <c:v>1.3567850168941768E-2</c:v>
                </c:pt>
                <c:pt idx="5">
                  <c:v>1.1371308866890955E-2</c:v>
                </c:pt>
                <c:pt idx="6">
                  <c:v>6.4115706670916286E-3</c:v>
                </c:pt>
                <c:pt idx="7">
                  <c:v>1.2155591093688776E-3</c:v>
                </c:pt>
                <c:pt idx="8">
                  <c:v>3.605699243408951E-4</c:v>
                </c:pt>
                <c:pt idx="9">
                  <c:v>3.1051200952661039E-4</c:v>
                </c:pt>
                <c:pt idx="10">
                  <c:v>3.0050042656375349E-4</c:v>
                </c:pt>
                <c:pt idx="11">
                  <c:v>2.82479577230611E-4</c:v>
                </c:pt>
                <c:pt idx="12">
                  <c:v>2.744703108603254E-4</c:v>
                </c:pt>
                <c:pt idx="13">
                  <c:v>2.744703108603254E-4</c:v>
                </c:pt>
                <c:pt idx="14">
                  <c:v>2.5044251174946878E-4</c:v>
                </c:pt>
                <c:pt idx="15">
                  <c:v>2.3642629560146906E-4</c:v>
                </c:pt>
                <c:pt idx="16">
                  <c:v>2.2841702923118352E-4</c:v>
                </c:pt>
                <c:pt idx="17">
                  <c:v>2.2441239604604075E-4</c:v>
                </c:pt>
                <c:pt idx="18">
                  <c:v>1.5032668212089939E-4</c:v>
                </c:pt>
                <c:pt idx="19">
                  <c:v>-7.3669956838822532E-4</c:v>
                </c:pt>
                <c:pt idx="20">
                  <c:v>-7.4671115135108222E-4</c:v>
                </c:pt>
                <c:pt idx="21">
                  <c:v>-7.4671115135108222E-4</c:v>
                </c:pt>
                <c:pt idx="22">
                  <c:v>-7.5071578453622494E-4</c:v>
                </c:pt>
                <c:pt idx="23">
                  <c:v>-7.5472041772136787E-4</c:v>
                </c:pt>
                <c:pt idx="24">
                  <c:v>-7.5472041772136787E-4</c:v>
                </c:pt>
                <c:pt idx="25">
                  <c:v>-7.8475516660993856E-4</c:v>
                </c:pt>
                <c:pt idx="26">
                  <c:v>-8.0477833253565258E-4</c:v>
                </c:pt>
                <c:pt idx="27">
                  <c:v>-8.0477833253565258E-4</c:v>
                </c:pt>
                <c:pt idx="28">
                  <c:v>-8.2279918186879491E-4</c:v>
                </c:pt>
                <c:pt idx="29">
                  <c:v>-8.2279918186879491E-4</c:v>
                </c:pt>
                <c:pt idx="30">
                  <c:v>-8.8687331283107945E-4</c:v>
                </c:pt>
                <c:pt idx="31">
                  <c:v>-1.7899180960807752E-3</c:v>
                </c:pt>
                <c:pt idx="32">
                  <c:v>-4.9355574630104253E-3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4E-445C-A444-ABAE0CCAD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31968"/>
        <c:axId val="1"/>
      </c:scatterChart>
      <c:valAx>
        <c:axId val="695631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3389830508473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631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8305084745763"/>
          <c:y val="0.92097264437689974"/>
          <c:w val="0.82372881355932204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3694915254237288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271186440679"/>
          <c:y val="0.1458966565349544"/>
          <c:w val="0.80169491525423731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(old)'!$H$21:$H$971</c:f>
              <c:numCache>
                <c:formatCode>General</c:formatCode>
                <c:ptCount val="951"/>
                <c:pt idx="0">
                  <c:v>0.71907740000096965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E3-4989-B4AF-F67A3CF0F7E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(old)'!$I$21:$I$971</c:f>
              <c:numCache>
                <c:formatCode>General</c:formatCode>
                <c:ptCount val="951"/>
                <c:pt idx="1">
                  <c:v>-4.3571999995037913E-3</c:v>
                </c:pt>
                <c:pt idx="2">
                  <c:v>5.3450000050361268E-3</c:v>
                </c:pt>
                <c:pt idx="3">
                  <c:v>1.047159999870928E-2</c:v>
                </c:pt>
                <c:pt idx="4">
                  <c:v>-0.17282039999554399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E3-4989-B4AF-F67A3CF0F7EE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(old)'!$J$21:$J$971</c:f>
              <c:numCache>
                <c:formatCode>General</c:formatCode>
                <c:ptCount val="951"/>
                <c:pt idx="6">
                  <c:v>-0.20184799999697134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E3-4989-B4AF-F67A3CF0F7EE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(old)'!$K$21:$K$971</c:f>
              <c:numCache>
                <c:formatCode>General</c:formatCode>
                <c:ptCount val="951"/>
                <c:pt idx="7">
                  <c:v>-0.21604100000695325</c:v>
                </c:pt>
                <c:pt idx="8">
                  <c:v>-0.21667080000042915</c:v>
                </c:pt>
                <c:pt idx="9">
                  <c:v>-0.2167457999967155</c:v>
                </c:pt>
                <c:pt idx="10">
                  <c:v>-0.21698279999691295</c:v>
                </c:pt>
                <c:pt idx="11">
                  <c:v>-0.21736939999391325</c:v>
                </c:pt>
                <c:pt idx="12">
                  <c:v>-0.21675900000263937</c:v>
                </c:pt>
                <c:pt idx="13">
                  <c:v>-0.21672899999975925</c:v>
                </c:pt>
                <c:pt idx="14">
                  <c:v>-0.21680779999587685</c:v>
                </c:pt>
                <c:pt idx="15">
                  <c:v>-0.21674960000382271</c:v>
                </c:pt>
                <c:pt idx="16">
                  <c:v>-0.21665919999941252</c:v>
                </c:pt>
                <c:pt idx="17">
                  <c:v>-0.21704399999725865</c:v>
                </c:pt>
                <c:pt idx="18">
                  <c:v>-0.21747779999714112</c:v>
                </c:pt>
                <c:pt idx="19">
                  <c:v>-0.21835299999656854</c:v>
                </c:pt>
                <c:pt idx="20">
                  <c:v>-0.21805299998959526</c:v>
                </c:pt>
                <c:pt idx="21">
                  <c:v>-0.21785780000209343</c:v>
                </c:pt>
                <c:pt idx="22">
                  <c:v>-0.21786259999498725</c:v>
                </c:pt>
                <c:pt idx="23">
                  <c:v>-0.21829759999673115</c:v>
                </c:pt>
                <c:pt idx="24">
                  <c:v>-0.2177975999948103</c:v>
                </c:pt>
                <c:pt idx="25">
                  <c:v>-0.21806419999484206</c:v>
                </c:pt>
                <c:pt idx="26">
                  <c:v>-0.21794099999533501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E3-4989-B4AF-F67A3CF0F7EE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(old)'!$L$21:$L$971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E3-4989-B4AF-F67A3CF0F7E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(old)'!$M$21:$M$971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E3-4989-B4AF-F67A3CF0F7E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(old)'!$N$21:$N$971</c:f>
              <c:numCache>
                <c:formatCode>General</c:formatCode>
                <c:ptCount val="951"/>
                <c:pt idx="5">
                  <c:v>-0.20822819999739295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E3-4989-B4AF-F67A3CF0F7E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(old)'!$O$21:$O$971</c:f>
              <c:numCache>
                <c:formatCode>General</c:formatCode>
                <c:ptCount val="951"/>
                <c:pt idx="0">
                  <c:v>-0.13337885216305645</c:v>
                </c:pt>
                <c:pt idx="1">
                  <c:v>-0.18012823520506605</c:v>
                </c:pt>
                <c:pt idx="2">
                  <c:v>-0.1821517127744606</c:v>
                </c:pt>
                <c:pt idx="3">
                  <c:v>-0.18330768042498061</c:v>
                </c:pt>
                <c:pt idx="4">
                  <c:v>-0.20270913378306127</c:v>
                </c:pt>
                <c:pt idx="5">
                  <c:v>-0.20505311994317302</c:v>
                </c:pt>
                <c:pt idx="6">
                  <c:v>-0.21034578513788291</c:v>
                </c:pt>
                <c:pt idx="7">
                  <c:v>-0.21589058375729031</c:v>
                </c:pt>
                <c:pt idx="8">
                  <c:v>-0.21680296487886527</c:v>
                </c:pt>
                <c:pt idx="9">
                  <c:v>-0.21685638297731813</c:v>
                </c:pt>
                <c:pt idx="10">
                  <c:v>-0.21686706659700872</c:v>
                </c:pt>
                <c:pt idx="11">
                  <c:v>-0.21688629711245172</c:v>
                </c:pt>
                <c:pt idx="12">
                  <c:v>-0.21689484400820419</c:v>
                </c:pt>
                <c:pt idx="13">
                  <c:v>-0.21689484400820419</c:v>
                </c:pt>
                <c:pt idx="14">
                  <c:v>-0.21692048469546157</c:v>
                </c:pt>
                <c:pt idx="15">
                  <c:v>-0.21693544176302837</c:v>
                </c:pt>
                <c:pt idx="16">
                  <c:v>-0.21694398865878084</c:v>
                </c:pt>
                <c:pt idx="17">
                  <c:v>-0.21694826210665707</c:v>
                </c:pt>
                <c:pt idx="18">
                  <c:v>-0.21702732089236731</c:v>
                </c:pt>
                <c:pt idx="19">
                  <c:v>-0.21798457321664266</c:v>
                </c:pt>
                <c:pt idx="20">
                  <c:v>-0.21798457321664266</c:v>
                </c:pt>
                <c:pt idx="21">
                  <c:v>-0.21798884666451887</c:v>
                </c:pt>
                <c:pt idx="22">
                  <c:v>-0.21799312011239511</c:v>
                </c:pt>
                <c:pt idx="23">
                  <c:v>-0.21804653821084796</c:v>
                </c:pt>
                <c:pt idx="24">
                  <c:v>-0.21804653821084796</c:v>
                </c:pt>
                <c:pt idx="25">
                  <c:v>-0.21806576872629102</c:v>
                </c:pt>
                <c:pt idx="26">
                  <c:v>-0.21813414389231067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E3-4989-B4AF-F67A3CF0F7EE}"/>
            </c:ext>
          </c:extLst>
        </c:ser>
        <c:ser>
          <c:idx val="8"/>
          <c:order val="8"/>
          <c:tx>
            <c:strRef>
              <c:f>'A (old)'!$V$1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(old)'!$U$2:$U$22</c:f>
              <c:numCache>
                <c:formatCode>General</c:formatCode>
                <c:ptCount val="2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</c:numCache>
            </c:numRef>
          </c:xVal>
          <c:yVal>
            <c:numRef>
              <c:f>'A (old)'!$V$2:$V$22</c:f>
              <c:numCache>
                <c:formatCode>General</c:formatCode>
                <c:ptCount val="21"/>
                <c:pt idx="0">
                  <c:v>0.97065294672608593</c:v>
                </c:pt>
                <c:pt idx="1">
                  <c:v>0.854140071367124</c:v>
                </c:pt>
                <c:pt idx="2">
                  <c:v>0.74363714232454081</c:v>
                </c:pt>
                <c:pt idx="3">
                  <c:v>0.63914415959833659</c:v>
                </c:pt>
                <c:pt idx="4">
                  <c:v>0.54066112318851134</c:v>
                </c:pt>
                <c:pt idx="5">
                  <c:v>0.44818803309506494</c:v>
                </c:pt>
                <c:pt idx="6">
                  <c:v>0.36172488931799734</c:v>
                </c:pt>
                <c:pt idx="7">
                  <c:v>0.28127169185730866</c:v>
                </c:pt>
                <c:pt idx="8">
                  <c:v>0.20682844071299883</c:v>
                </c:pt>
                <c:pt idx="9">
                  <c:v>0.13839513588506788</c:v>
                </c:pt>
                <c:pt idx="10">
                  <c:v>7.5971777373515903E-2</c:v>
                </c:pt>
                <c:pt idx="11">
                  <c:v>1.955836517834264E-2</c:v>
                </c:pt>
                <c:pt idx="12">
                  <c:v>-3.08451007004516E-2</c:v>
                </c:pt>
                <c:pt idx="13">
                  <c:v>-7.5238620262867095E-2</c:v>
                </c:pt>
                <c:pt idx="14">
                  <c:v>-0.11362219350890357</c:v>
                </c:pt>
                <c:pt idx="15">
                  <c:v>-0.14599582043856119</c:v>
                </c:pt>
                <c:pt idx="16">
                  <c:v>-0.17235950105184006</c:v>
                </c:pt>
                <c:pt idx="17">
                  <c:v>-0.19271323534874019</c:v>
                </c:pt>
                <c:pt idx="18">
                  <c:v>-0.20705702332926113</c:v>
                </c:pt>
                <c:pt idx="19">
                  <c:v>-0.2153908649934031</c:v>
                </c:pt>
                <c:pt idx="20">
                  <c:v>-0.21771476034116644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E3-4989-B4AF-F67A3CF0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4552"/>
        <c:axId val="1"/>
      </c:scatterChart>
      <c:valAx>
        <c:axId val="599964552"/>
        <c:scaling>
          <c:orientation val="minMax"/>
          <c:max val="4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2881355932199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7796610169491525E-2"/>
          <c:y val="0.92097264437689974"/>
          <c:w val="0.99322033898305084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3705589085628255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5606403352374"/>
          <c:y val="0.14545497589659059"/>
          <c:w val="0.8104920329883688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(old)'!$H$21:$H$971</c:f>
              <c:numCache>
                <c:formatCode>General</c:formatCode>
                <c:ptCount val="951"/>
                <c:pt idx="0">
                  <c:v>0.71907740000096965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74-44C9-AA38-7A6BBCE8293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(old)'!$I$21:$I$971</c:f>
              <c:numCache>
                <c:formatCode>General</c:formatCode>
                <c:ptCount val="951"/>
                <c:pt idx="1">
                  <c:v>-4.3571999995037913E-3</c:v>
                </c:pt>
                <c:pt idx="2">
                  <c:v>5.3450000050361268E-3</c:v>
                </c:pt>
                <c:pt idx="3">
                  <c:v>1.047159999870928E-2</c:v>
                </c:pt>
                <c:pt idx="4">
                  <c:v>-0.17282039999554399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74-44C9-AA38-7A6BBCE8293A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(old)'!$J$21:$J$971</c:f>
              <c:numCache>
                <c:formatCode>General</c:formatCode>
                <c:ptCount val="951"/>
                <c:pt idx="6">
                  <c:v>-0.20184799999697134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74-44C9-AA38-7A6BBCE8293A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(old)'!$K$21:$K$971</c:f>
              <c:numCache>
                <c:formatCode>General</c:formatCode>
                <c:ptCount val="951"/>
                <c:pt idx="7">
                  <c:v>-0.21604100000695325</c:v>
                </c:pt>
                <c:pt idx="8">
                  <c:v>-0.21667080000042915</c:v>
                </c:pt>
                <c:pt idx="9">
                  <c:v>-0.2167457999967155</c:v>
                </c:pt>
                <c:pt idx="10">
                  <c:v>-0.21698279999691295</c:v>
                </c:pt>
                <c:pt idx="11">
                  <c:v>-0.21736939999391325</c:v>
                </c:pt>
                <c:pt idx="12">
                  <c:v>-0.21675900000263937</c:v>
                </c:pt>
                <c:pt idx="13">
                  <c:v>-0.21672899999975925</c:v>
                </c:pt>
                <c:pt idx="14">
                  <c:v>-0.21680779999587685</c:v>
                </c:pt>
                <c:pt idx="15">
                  <c:v>-0.21674960000382271</c:v>
                </c:pt>
                <c:pt idx="16">
                  <c:v>-0.21665919999941252</c:v>
                </c:pt>
                <c:pt idx="17">
                  <c:v>-0.21704399999725865</c:v>
                </c:pt>
                <c:pt idx="18">
                  <c:v>-0.21747779999714112</c:v>
                </c:pt>
                <c:pt idx="19">
                  <c:v>-0.21835299999656854</c:v>
                </c:pt>
                <c:pt idx="20">
                  <c:v>-0.21805299998959526</c:v>
                </c:pt>
                <c:pt idx="21">
                  <c:v>-0.21785780000209343</c:v>
                </c:pt>
                <c:pt idx="22">
                  <c:v>-0.21786259999498725</c:v>
                </c:pt>
                <c:pt idx="23">
                  <c:v>-0.21829759999673115</c:v>
                </c:pt>
                <c:pt idx="24">
                  <c:v>-0.2177975999948103</c:v>
                </c:pt>
                <c:pt idx="25">
                  <c:v>-0.21806419999484206</c:v>
                </c:pt>
                <c:pt idx="26">
                  <c:v>-0.21794099999533501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74-44C9-AA38-7A6BBCE8293A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(old)'!$L$21:$L$971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74-44C9-AA38-7A6BBCE8293A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(old)'!$M$21:$M$971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74-44C9-AA38-7A6BBCE8293A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(old)'!$N$21:$N$971</c:f>
              <c:numCache>
                <c:formatCode>General</c:formatCode>
                <c:ptCount val="951"/>
                <c:pt idx="5">
                  <c:v>-0.20822819999739295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74-44C9-AA38-7A6BBCE8293A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(old)'!$O$21:$O$971</c:f>
              <c:numCache>
                <c:formatCode>General</c:formatCode>
                <c:ptCount val="951"/>
                <c:pt idx="0">
                  <c:v>-0.13337885216305645</c:v>
                </c:pt>
                <c:pt idx="1">
                  <c:v>-0.18012823520506605</c:v>
                </c:pt>
                <c:pt idx="2">
                  <c:v>-0.1821517127744606</c:v>
                </c:pt>
                <c:pt idx="3">
                  <c:v>-0.18330768042498061</c:v>
                </c:pt>
                <c:pt idx="4">
                  <c:v>-0.20270913378306127</c:v>
                </c:pt>
                <c:pt idx="5">
                  <c:v>-0.20505311994317302</c:v>
                </c:pt>
                <c:pt idx="6">
                  <c:v>-0.21034578513788291</c:v>
                </c:pt>
                <c:pt idx="7">
                  <c:v>-0.21589058375729031</c:v>
                </c:pt>
                <c:pt idx="8">
                  <c:v>-0.21680296487886527</c:v>
                </c:pt>
                <c:pt idx="9">
                  <c:v>-0.21685638297731813</c:v>
                </c:pt>
                <c:pt idx="10">
                  <c:v>-0.21686706659700872</c:v>
                </c:pt>
                <c:pt idx="11">
                  <c:v>-0.21688629711245172</c:v>
                </c:pt>
                <c:pt idx="12">
                  <c:v>-0.21689484400820419</c:v>
                </c:pt>
                <c:pt idx="13">
                  <c:v>-0.21689484400820419</c:v>
                </c:pt>
                <c:pt idx="14">
                  <c:v>-0.21692048469546157</c:v>
                </c:pt>
                <c:pt idx="15">
                  <c:v>-0.21693544176302837</c:v>
                </c:pt>
                <c:pt idx="16">
                  <c:v>-0.21694398865878084</c:v>
                </c:pt>
                <c:pt idx="17">
                  <c:v>-0.21694826210665707</c:v>
                </c:pt>
                <c:pt idx="18">
                  <c:v>-0.21702732089236731</c:v>
                </c:pt>
                <c:pt idx="19">
                  <c:v>-0.21798457321664266</c:v>
                </c:pt>
                <c:pt idx="20">
                  <c:v>-0.21798457321664266</c:v>
                </c:pt>
                <c:pt idx="21">
                  <c:v>-0.21798884666451887</c:v>
                </c:pt>
                <c:pt idx="22">
                  <c:v>-0.21799312011239511</c:v>
                </c:pt>
                <c:pt idx="23">
                  <c:v>-0.21804653821084796</c:v>
                </c:pt>
                <c:pt idx="24">
                  <c:v>-0.21804653821084796</c:v>
                </c:pt>
                <c:pt idx="25">
                  <c:v>-0.21806576872629102</c:v>
                </c:pt>
                <c:pt idx="26">
                  <c:v>-0.21813414389231067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74-44C9-AA38-7A6BBCE8293A}"/>
            </c:ext>
          </c:extLst>
        </c:ser>
        <c:ser>
          <c:idx val="8"/>
          <c:order val="8"/>
          <c:tx>
            <c:strRef>
              <c:f>'A (old)'!$V$1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(old)'!$U$2:$U$22</c:f>
              <c:numCache>
                <c:formatCode>General</c:formatCode>
                <c:ptCount val="2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</c:numCache>
            </c:numRef>
          </c:xVal>
          <c:yVal>
            <c:numRef>
              <c:f>'A (old)'!$V$2:$V$22</c:f>
              <c:numCache>
                <c:formatCode>General</c:formatCode>
                <c:ptCount val="21"/>
                <c:pt idx="0">
                  <c:v>0.97065294672608593</c:v>
                </c:pt>
                <c:pt idx="1">
                  <c:v>0.854140071367124</c:v>
                </c:pt>
                <c:pt idx="2">
                  <c:v>0.74363714232454081</c:v>
                </c:pt>
                <c:pt idx="3">
                  <c:v>0.63914415959833659</c:v>
                </c:pt>
                <c:pt idx="4">
                  <c:v>0.54066112318851134</c:v>
                </c:pt>
                <c:pt idx="5">
                  <c:v>0.44818803309506494</c:v>
                </c:pt>
                <c:pt idx="6">
                  <c:v>0.36172488931799734</c:v>
                </c:pt>
                <c:pt idx="7">
                  <c:v>0.28127169185730866</c:v>
                </c:pt>
                <c:pt idx="8">
                  <c:v>0.20682844071299883</c:v>
                </c:pt>
                <c:pt idx="9">
                  <c:v>0.13839513588506788</c:v>
                </c:pt>
                <c:pt idx="10">
                  <c:v>7.5971777373515903E-2</c:v>
                </c:pt>
                <c:pt idx="11">
                  <c:v>1.955836517834264E-2</c:v>
                </c:pt>
                <c:pt idx="12">
                  <c:v>-3.08451007004516E-2</c:v>
                </c:pt>
                <c:pt idx="13">
                  <c:v>-7.5238620262867095E-2</c:v>
                </c:pt>
                <c:pt idx="14">
                  <c:v>-0.11362219350890357</c:v>
                </c:pt>
                <c:pt idx="15">
                  <c:v>-0.14599582043856119</c:v>
                </c:pt>
                <c:pt idx="16">
                  <c:v>-0.17235950105184006</c:v>
                </c:pt>
                <c:pt idx="17">
                  <c:v>-0.19271323534874019</c:v>
                </c:pt>
                <c:pt idx="18">
                  <c:v>-0.20705702332926113</c:v>
                </c:pt>
                <c:pt idx="19">
                  <c:v>-0.2153908649934031</c:v>
                </c:pt>
                <c:pt idx="20">
                  <c:v>-0.21771476034116644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74-44C9-AA38-7A6BBCE8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59448"/>
        <c:axId val="1"/>
      </c:scatterChart>
      <c:valAx>
        <c:axId val="685859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5943305310194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59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9374120113158438E-2"/>
          <c:y val="0.92121498449057504"/>
          <c:w val="0.99323358691838648"/>
          <c:h val="0.981821363238686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Hya - O-C Diagr.</a:t>
            </a:r>
          </a:p>
        </c:rich>
      </c:tx>
      <c:layout>
        <c:manualLayout>
          <c:xMode val="edge"/>
          <c:yMode val="edge"/>
          <c:x val="0.45316327247415239"/>
          <c:y val="2.6119402985074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50654160639878E-2"/>
          <c:y val="7.4626956315779883E-2"/>
          <c:w val="0.90389348096622724"/>
          <c:h val="0.847015954184101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(old)'!$H$21:$H$971</c:f>
              <c:numCache>
                <c:formatCode>General</c:formatCode>
                <c:ptCount val="951"/>
                <c:pt idx="0">
                  <c:v>0.71907740000096965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8-42AC-8F28-8582C6F58C3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(old)'!$D$21:$D$971</c:f>
                <c:numCache>
                  <c:formatCode>General</c:formatCode>
                  <c:ptCount val="9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(old)'!$I$21:$I$971</c:f>
              <c:numCache>
                <c:formatCode>General</c:formatCode>
                <c:ptCount val="951"/>
                <c:pt idx="1">
                  <c:v>-4.3571999995037913E-3</c:v>
                </c:pt>
                <c:pt idx="2">
                  <c:v>5.3450000050361268E-3</c:v>
                </c:pt>
                <c:pt idx="3">
                  <c:v>1.047159999870928E-2</c:v>
                </c:pt>
                <c:pt idx="4">
                  <c:v>-0.17282039999554399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28-42AC-8F28-8582C6F58C3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(old)'!$J$21:$J$971</c:f>
              <c:numCache>
                <c:formatCode>General</c:formatCode>
                <c:ptCount val="951"/>
                <c:pt idx="6">
                  <c:v>-0.20184799999697134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28-42AC-8F28-8582C6F58C3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(old)'!$K$21:$K$971</c:f>
              <c:numCache>
                <c:formatCode>General</c:formatCode>
                <c:ptCount val="951"/>
                <c:pt idx="7">
                  <c:v>-0.21604100000695325</c:v>
                </c:pt>
                <c:pt idx="8">
                  <c:v>-0.21667080000042915</c:v>
                </c:pt>
                <c:pt idx="9">
                  <c:v>-0.2167457999967155</c:v>
                </c:pt>
                <c:pt idx="10">
                  <c:v>-0.21698279999691295</c:v>
                </c:pt>
                <c:pt idx="11">
                  <c:v>-0.21736939999391325</c:v>
                </c:pt>
                <c:pt idx="12">
                  <c:v>-0.21675900000263937</c:v>
                </c:pt>
                <c:pt idx="13">
                  <c:v>-0.21672899999975925</c:v>
                </c:pt>
                <c:pt idx="14">
                  <c:v>-0.21680779999587685</c:v>
                </c:pt>
                <c:pt idx="15">
                  <c:v>-0.21674960000382271</c:v>
                </c:pt>
                <c:pt idx="16">
                  <c:v>-0.21665919999941252</c:v>
                </c:pt>
                <c:pt idx="17">
                  <c:v>-0.21704399999725865</c:v>
                </c:pt>
                <c:pt idx="18">
                  <c:v>-0.21747779999714112</c:v>
                </c:pt>
                <c:pt idx="19">
                  <c:v>-0.21835299999656854</c:v>
                </c:pt>
                <c:pt idx="20">
                  <c:v>-0.21805299998959526</c:v>
                </c:pt>
                <c:pt idx="21">
                  <c:v>-0.21785780000209343</c:v>
                </c:pt>
                <c:pt idx="22">
                  <c:v>-0.21786259999498725</c:v>
                </c:pt>
                <c:pt idx="23">
                  <c:v>-0.21829759999673115</c:v>
                </c:pt>
                <c:pt idx="24">
                  <c:v>-0.2177975999948103</c:v>
                </c:pt>
                <c:pt idx="25">
                  <c:v>-0.21806419999484206</c:v>
                </c:pt>
                <c:pt idx="26">
                  <c:v>-0.21794099999533501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28-42AC-8F28-8582C6F58C3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(old)'!$L$21:$L$971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28-42AC-8F28-8582C6F58C3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(old)'!$M$21:$M$971</c:f>
              <c:numCache>
                <c:formatCode>General</c:formatCode>
                <c:ptCount val="9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28-42AC-8F28-8582C6F58C3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'A (old)'!$D$21:$D$71</c:f>
                <c:numCache>
                  <c:formatCode>General</c:formatCode>
                  <c:ptCount val="51"/>
                  <c:pt idx="0">
                    <c:v>0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1.9E-3</c:v>
                  </c:pt>
                  <c:pt idx="7">
                    <c:v>4.0000000000000002E-4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1.3999999999999999E-4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1.2999999999999999E-4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5.0000000000000001E-4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(old)'!$N$21:$N$971</c:f>
              <c:numCache>
                <c:formatCode>General</c:formatCode>
                <c:ptCount val="951"/>
                <c:pt idx="5">
                  <c:v>-0.20822819999739295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28-42AC-8F28-8582C6F58C3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(old)'!$F$21:$F$971</c:f>
              <c:numCache>
                <c:formatCode>General</c:formatCode>
                <c:ptCount val="951"/>
                <c:pt idx="0">
                  <c:v>-1</c:v>
                </c:pt>
                <c:pt idx="1">
                  <c:v>21878</c:v>
                </c:pt>
                <c:pt idx="2">
                  <c:v>22825</c:v>
                </c:pt>
                <c:pt idx="3">
                  <c:v>23366</c:v>
                </c:pt>
                <c:pt idx="4">
                  <c:v>32446</c:v>
                </c:pt>
                <c:pt idx="5">
                  <c:v>33543</c:v>
                </c:pt>
                <c:pt idx="6">
                  <c:v>36020</c:v>
                </c:pt>
                <c:pt idx="7">
                  <c:v>38615</c:v>
                </c:pt>
                <c:pt idx="8">
                  <c:v>39042</c:v>
                </c:pt>
                <c:pt idx="9">
                  <c:v>39067</c:v>
                </c:pt>
                <c:pt idx="10">
                  <c:v>39072</c:v>
                </c:pt>
                <c:pt idx="11">
                  <c:v>39081</c:v>
                </c:pt>
                <c:pt idx="12">
                  <c:v>39085</c:v>
                </c:pt>
                <c:pt idx="13">
                  <c:v>39085</c:v>
                </c:pt>
                <c:pt idx="14">
                  <c:v>39097</c:v>
                </c:pt>
                <c:pt idx="15">
                  <c:v>39104</c:v>
                </c:pt>
                <c:pt idx="16">
                  <c:v>39108</c:v>
                </c:pt>
                <c:pt idx="17">
                  <c:v>39110</c:v>
                </c:pt>
                <c:pt idx="18">
                  <c:v>39147</c:v>
                </c:pt>
                <c:pt idx="19">
                  <c:v>39595</c:v>
                </c:pt>
                <c:pt idx="20">
                  <c:v>39595</c:v>
                </c:pt>
                <c:pt idx="21">
                  <c:v>39597</c:v>
                </c:pt>
                <c:pt idx="22">
                  <c:v>39599</c:v>
                </c:pt>
                <c:pt idx="23">
                  <c:v>39624</c:v>
                </c:pt>
                <c:pt idx="24">
                  <c:v>39624</c:v>
                </c:pt>
                <c:pt idx="25">
                  <c:v>39633</c:v>
                </c:pt>
                <c:pt idx="26">
                  <c:v>39665</c:v>
                </c:pt>
              </c:numCache>
            </c:numRef>
          </c:xVal>
          <c:yVal>
            <c:numRef>
              <c:f>'A (old)'!$O$21:$O$971</c:f>
              <c:numCache>
                <c:formatCode>General</c:formatCode>
                <c:ptCount val="951"/>
                <c:pt idx="0">
                  <c:v>-0.13337885216305645</c:v>
                </c:pt>
                <c:pt idx="1">
                  <c:v>-0.18012823520506605</c:v>
                </c:pt>
                <c:pt idx="2">
                  <c:v>-0.1821517127744606</c:v>
                </c:pt>
                <c:pt idx="3">
                  <c:v>-0.18330768042498061</c:v>
                </c:pt>
                <c:pt idx="4">
                  <c:v>-0.20270913378306127</c:v>
                </c:pt>
                <c:pt idx="5">
                  <c:v>-0.20505311994317302</c:v>
                </c:pt>
                <c:pt idx="6">
                  <c:v>-0.21034578513788291</c:v>
                </c:pt>
                <c:pt idx="7">
                  <c:v>-0.21589058375729031</c:v>
                </c:pt>
                <c:pt idx="8">
                  <c:v>-0.21680296487886527</c:v>
                </c:pt>
                <c:pt idx="9">
                  <c:v>-0.21685638297731813</c:v>
                </c:pt>
                <c:pt idx="10">
                  <c:v>-0.21686706659700872</c:v>
                </c:pt>
                <c:pt idx="11">
                  <c:v>-0.21688629711245172</c:v>
                </c:pt>
                <c:pt idx="12">
                  <c:v>-0.21689484400820419</c:v>
                </c:pt>
                <c:pt idx="13">
                  <c:v>-0.21689484400820419</c:v>
                </c:pt>
                <c:pt idx="14">
                  <c:v>-0.21692048469546157</c:v>
                </c:pt>
                <c:pt idx="15">
                  <c:v>-0.21693544176302837</c:v>
                </c:pt>
                <c:pt idx="16">
                  <c:v>-0.21694398865878084</c:v>
                </c:pt>
                <c:pt idx="17">
                  <c:v>-0.21694826210665707</c:v>
                </c:pt>
                <c:pt idx="18">
                  <c:v>-0.21702732089236731</c:v>
                </c:pt>
                <c:pt idx="19">
                  <c:v>-0.21798457321664266</c:v>
                </c:pt>
                <c:pt idx="20">
                  <c:v>-0.21798457321664266</c:v>
                </c:pt>
                <c:pt idx="21">
                  <c:v>-0.21798884666451887</c:v>
                </c:pt>
                <c:pt idx="22">
                  <c:v>-0.21799312011239511</c:v>
                </c:pt>
                <c:pt idx="23">
                  <c:v>-0.21804653821084796</c:v>
                </c:pt>
                <c:pt idx="24">
                  <c:v>-0.21804653821084796</c:v>
                </c:pt>
                <c:pt idx="25">
                  <c:v>-0.21806576872629102</c:v>
                </c:pt>
                <c:pt idx="26">
                  <c:v>-0.21813414389231067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28-42AC-8F28-8582C6F58C33}"/>
            </c:ext>
          </c:extLst>
        </c:ser>
        <c:ser>
          <c:idx val="8"/>
          <c:order val="8"/>
          <c:tx>
            <c:strRef>
              <c:f>'A (old)'!$V$1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(old)'!$U$2:$U$22</c:f>
              <c:numCache>
                <c:formatCode>General</c:formatCode>
                <c:ptCount val="2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</c:numCache>
            </c:numRef>
          </c:xVal>
          <c:yVal>
            <c:numRef>
              <c:f>'A (old)'!$V$2:$V$22</c:f>
              <c:numCache>
                <c:formatCode>General</c:formatCode>
                <c:ptCount val="21"/>
                <c:pt idx="0">
                  <c:v>0.97065294672608593</c:v>
                </c:pt>
                <c:pt idx="1">
                  <c:v>0.854140071367124</c:v>
                </c:pt>
                <c:pt idx="2">
                  <c:v>0.74363714232454081</c:v>
                </c:pt>
                <c:pt idx="3">
                  <c:v>0.63914415959833659</c:v>
                </c:pt>
                <c:pt idx="4">
                  <c:v>0.54066112318851134</c:v>
                </c:pt>
                <c:pt idx="5">
                  <c:v>0.44818803309506494</c:v>
                </c:pt>
                <c:pt idx="6">
                  <c:v>0.36172488931799734</c:v>
                </c:pt>
                <c:pt idx="7">
                  <c:v>0.28127169185730866</c:v>
                </c:pt>
                <c:pt idx="8">
                  <c:v>0.20682844071299883</c:v>
                </c:pt>
                <c:pt idx="9">
                  <c:v>0.13839513588506788</c:v>
                </c:pt>
                <c:pt idx="10">
                  <c:v>7.5971777373515903E-2</c:v>
                </c:pt>
                <c:pt idx="11">
                  <c:v>1.955836517834264E-2</c:v>
                </c:pt>
                <c:pt idx="12">
                  <c:v>-3.08451007004516E-2</c:v>
                </c:pt>
                <c:pt idx="13">
                  <c:v>-7.5238620262867095E-2</c:v>
                </c:pt>
                <c:pt idx="14">
                  <c:v>-0.11362219350890357</c:v>
                </c:pt>
                <c:pt idx="15">
                  <c:v>-0.14599582043856119</c:v>
                </c:pt>
                <c:pt idx="16">
                  <c:v>-0.17235950105184006</c:v>
                </c:pt>
                <c:pt idx="17">
                  <c:v>-0.19271323534874019</c:v>
                </c:pt>
                <c:pt idx="18">
                  <c:v>-0.20705702332926113</c:v>
                </c:pt>
                <c:pt idx="19">
                  <c:v>-0.2153908649934031</c:v>
                </c:pt>
                <c:pt idx="20">
                  <c:v>-0.21771476034116644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28-42AC-8F28-8582C6F5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56208"/>
        <c:axId val="1"/>
      </c:scatterChart>
      <c:valAx>
        <c:axId val="685856208"/>
        <c:scaling>
          <c:orientation val="minMax"/>
          <c:max val="39800"/>
          <c:min val="3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7773773716241676"/>
              <c:y val="0.94776236925608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15"/>
          <c:min val="-0.21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888077858880776E-2"/>
              <c:y val="0.46019952729789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5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043814778627127"/>
          <c:y val="0.96766286676851965"/>
          <c:w val="0.70255512768933082"/>
          <c:h val="0.992538488659066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17</xdr:col>
      <xdr:colOff>200024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89E619C2-5B44-CC41-DDAA-BE17D00A6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38100</xdr:rowOff>
    </xdr:from>
    <xdr:to>
      <xdr:col>26</xdr:col>
      <xdr:colOff>619125</xdr:colOff>
      <xdr:row>18</xdr:row>
      <xdr:rowOff>19050</xdr:rowOff>
    </xdr:to>
    <xdr:graphicFrame macro="">
      <xdr:nvGraphicFramePr>
        <xdr:cNvPr id="54277" name="Chart 2">
          <a:extLst>
            <a:ext uri="{FF2B5EF4-FFF2-40B4-BE49-F238E27FC236}">
              <a16:creationId xmlns:a16="http://schemas.microsoft.com/office/drawing/2014/main" id="{81B88D2D-882E-A829-723B-99BF407E1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18</xdr:col>
      <xdr:colOff>171450</xdr:colOff>
      <xdr:row>18</xdr:row>
      <xdr:rowOff>85725</xdr:rowOff>
    </xdr:to>
    <xdr:graphicFrame macro="">
      <xdr:nvGraphicFramePr>
        <xdr:cNvPr id="53252" name="Chart 1025">
          <a:extLst>
            <a:ext uri="{FF2B5EF4-FFF2-40B4-BE49-F238E27FC236}">
              <a16:creationId xmlns:a16="http://schemas.microsoft.com/office/drawing/2014/main" id="{690C186C-785F-F7B6-B213-9F76BAD9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28575</xdr:rowOff>
    </xdr:from>
    <xdr:to>
      <xdr:col>16</xdr:col>
      <xdr:colOff>590550</xdr:colOff>
      <xdr:row>18</xdr:row>
      <xdr:rowOff>57150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7AAF5252-2122-0DFB-5D5D-1D61D2845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142875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6112E0DB-437D-A094-45BD-2610E6B09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285750</xdr:colOff>
      <xdr:row>0</xdr:row>
      <xdr:rowOff>171450</xdr:rowOff>
    </xdr:from>
    <xdr:to>
      <xdr:col>48</xdr:col>
      <xdr:colOff>171450</xdr:colOff>
      <xdr:row>47</xdr:row>
      <xdr:rowOff>0</xdr:rowOff>
    </xdr:to>
    <xdr:graphicFrame macro="">
      <xdr:nvGraphicFramePr>
        <xdr:cNvPr id="1031" name="Chart 4">
          <a:extLst>
            <a:ext uri="{FF2B5EF4-FFF2-40B4-BE49-F238E27FC236}">
              <a16:creationId xmlns:a16="http://schemas.microsoft.com/office/drawing/2014/main" id="{625D9397-7A65-753B-9CD1-60DD0C00B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1004"/>
  <sheetViews>
    <sheetView tabSelected="1" workbookViewId="0">
      <pane xSplit="13" ySplit="21" topLeftCell="N34" activePane="bottomRight" state="frozen"/>
      <selection pane="topRight" activeCell="N1" sqref="N1"/>
      <selection pane="bottomLeft" activeCell="A22" sqref="A22"/>
      <selection pane="bottomRight" activeCell="D40" sqref="D4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2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41</v>
      </c>
      <c r="C1" s="10" t="s">
        <v>42</v>
      </c>
      <c r="U1" s="4" t="s">
        <v>9</v>
      </c>
      <c r="V1" s="6" t="s">
        <v>21</v>
      </c>
    </row>
    <row r="2" spans="1:22">
      <c r="A2" t="s">
        <v>23</v>
      </c>
      <c r="B2" s="8" t="s">
        <v>39</v>
      </c>
      <c r="C2" s="11" t="s">
        <v>43</v>
      </c>
      <c r="U2">
        <v>0</v>
      </c>
      <c r="V2">
        <f t="shared" ref="V2:V22" si="0">+D$11+D$12*U2+D$13*U2^2</f>
        <v>-1.5503368762790302</v>
      </c>
    </row>
    <row r="3" spans="1:22" ht="13.5" thickBot="1">
      <c r="U3">
        <v>2000</v>
      </c>
      <c r="V3">
        <f t="shared" si="0"/>
        <v>-1.3979164206500461</v>
      </c>
    </row>
    <row r="4" spans="1:22" ht="14.25" thickTop="1" thickBot="1">
      <c r="A4" s="5" t="s">
        <v>0</v>
      </c>
      <c r="C4" s="2">
        <v>27155.406999999999</v>
      </c>
      <c r="D4" s="3">
        <v>0.71907739999999998</v>
      </c>
      <c r="F4" s="22" t="str">
        <f>"F"&amp;E19</f>
        <v>FNext ToM</v>
      </c>
      <c r="G4" s="23" t="str">
        <f>"G"&amp;E19</f>
        <v>GNext ToM</v>
      </c>
      <c r="U4">
        <v>4000</v>
      </c>
      <c r="V4">
        <f t="shared" si="0"/>
        <v>-1.2545703610651775</v>
      </c>
    </row>
    <row r="5" spans="1:22" ht="13.5" thickTop="1">
      <c r="A5" s="18" t="s">
        <v>44</v>
      </c>
      <c r="B5" s="19"/>
      <c r="C5" s="20">
        <v>-9.5</v>
      </c>
      <c r="D5" s="19" t="s">
        <v>45</v>
      </c>
      <c r="U5">
        <v>6000</v>
      </c>
      <c r="V5">
        <f t="shared" si="0"/>
        <v>-1.120298697524424</v>
      </c>
    </row>
    <row r="6" spans="1:22">
      <c r="A6" s="5" t="s">
        <v>1</v>
      </c>
      <c r="U6">
        <v>8000</v>
      </c>
      <c r="V6">
        <f t="shared" si="0"/>
        <v>-0.99510143002778573</v>
      </c>
    </row>
    <row r="7" spans="1:22">
      <c r="A7" t="s">
        <v>2</v>
      </c>
      <c r="C7">
        <f>+C4</f>
        <v>27155.406999999999</v>
      </c>
      <c r="U7">
        <v>10000</v>
      </c>
      <c r="V7">
        <f t="shared" si="0"/>
        <v>-0.87897855857526286</v>
      </c>
    </row>
    <row r="8" spans="1:22">
      <c r="A8" t="s">
        <v>3</v>
      </c>
      <c r="C8">
        <f>+D4</f>
        <v>0.71907739999999998</v>
      </c>
      <c r="U8">
        <v>12000</v>
      </c>
      <c r="V8">
        <f t="shared" si="0"/>
        <v>-0.7719300831668553</v>
      </c>
    </row>
    <row r="9" spans="1:22">
      <c r="A9" s="41" t="s">
        <v>54</v>
      </c>
      <c r="B9" s="42">
        <v>29</v>
      </c>
      <c r="C9" s="41" t="str">
        <f>"F"&amp;B9</f>
        <v>F29</v>
      </c>
      <c r="D9" s="41" t="str">
        <f>"G"&amp;B9</f>
        <v>G29</v>
      </c>
      <c r="E9" s="19"/>
      <c r="U9">
        <v>14000</v>
      </c>
      <c r="V9">
        <f t="shared" si="0"/>
        <v>-0.67395600380256304</v>
      </c>
    </row>
    <row r="10" spans="1:22" ht="13.5" thickBot="1">
      <c r="A10" s="19"/>
      <c r="B10" s="19"/>
      <c r="C10" s="4" t="s">
        <v>19</v>
      </c>
      <c r="D10" s="4" t="s">
        <v>20</v>
      </c>
      <c r="E10" s="19"/>
      <c r="U10">
        <v>16000</v>
      </c>
      <c r="V10">
        <f t="shared" si="0"/>
        <v>-0.58505632048238598</v>
      </c>
    </row>
    <row r="11" spans="1:22">
      <c r="A11" s="19" t="s">
        <v>15</v>
      </c>
      <c r="B11" s="19"/>
      <c r="C11" s="43">
        <f ca="1">INTERCEPT(INDIRECT(D9):G983,INDIRECT(C9):$F983)</f>
        <v>-5.5787165718368031E-2</v>
      </c>
      <c r="D11" s="21">
        <f>+E11*F11</f>
        <v>-1.5503368762790302</v>
      </c>
      <c r="E11" s="38">
        <v>-15.5033687627903</v>
      </c>
      <c r="F11">
        <v>0.1</v>
      </c>
      <c r="U11">
        <v>18000</v>
      </c>
      <c r="V11">
        <f t="shared" si="0"/>
        <v>-0.50523103320632434</v>
      </c>
    </row>
    <row r="12" spans="1:22">
      <c r="A12" s="19" t="s">
        <v>16</v>
      </c>
      <c r="B12" s="19"/>
      <c r="C12" s="43">
        <f ca="1">SLOPE(INDIRECT(D9):G983,INDIRECT(C9):$F983)</f>
        <v>-4.1123165911493778E-6</v>
      </c>
      <c r="D12" s="21">
        <f>+E12*F12</f>
        <v>7.8478826825520827E-5</v>
      </c>
      <c r="E12" s="39">
        <v>7.8478826825520827</v>
      </c>
      <c r="F12">
        <v>1.0000000000000001E-5</v>
      </c>
      <c r="U12">
        <v>20000</v>
      </c>
      <c r="V12">
        <f t="shared" si="0"/>
        <v>-0.43448014197437773</v>
      </c>
    </row>
    <row r="13" spans="1:22" ht="13.5" thickBot="1">
      <c r="A13" s="19" t="s">
        <v>18</v>
      </c>
      <c r="B13" s="19"/>
      <c r="C13" s="21" t="s">
        <v>13</v>
      </c>
      <c r="D13" s="21">
        <f>+E13*F13</f>
        <v>-1.1342995055144105E-9</v>
      </c>
      <c r="E13" s="40">
        <v>-11.342995055144105</v>
      </c>
      <c r="F13" s="37">
        <v>1E-10</v>
      </c>
      <c r="U13">
        <v>22000</v>
      </c>
      <c r="V13">
        <f t="shared" si="0"/>
        <v>-0.37280364678654665</v>
      </c>
    </row>
    <row r="14" spans="1:22">
      <c r="A14" s="19"/>
      <c r="B14" s="19"/>
      <c r="C14" s="19"/>
      <c r="D14" s="19"/>
      <c r="E14" s="19">
        <f>SUM(R22:R44)</f>
        <v>0.1123796239238961</v>
      </c>
      <c r="U14">
        <v>24000</v>
      </c>
      <c r="V14">
        <f t="shared" si="0"/>
        <v>-0.32020154764283071</v>
      </c>
    </row>
    <row r="15" spans="1:22">
      <c r="A15" s="24" t="s">
        <v>17</v>
      </c>
      <c r="B15" s="19"/>
      <c r="C15" s="25">
        <f ca="1">(C7+C11)+(C8+C12)*INT(MAX(F21:F3509))</f>
        <v>57131.359356492547</v>
      </c>
      <c r="D15" s="23">
        <f>+C7+INT(MAX(F21:F1566))*C8+D11+D12*INT(MAX(F21:F4001))+D13*INT(MAX(F21:F4028)^2)</f>
        <v>57131.336591326275</v>
      </c>
      <c r="E15" s="26" t="s">
        <v>55</v>
      </c>
      <c r="F15" s="20">
        <v>1</v>
      </c>
      <c r="U15">
        <v>26000</v>
      </c>
      <c r="V15">
        <f t="shared" si="0"/>
        <v>-0.27667384454322996</v>
      </c>
    </row>
    <row r="16" spans="1:22">
      <c r="A16" s="28" t="s">
        <v>4</v>
      </c>
      <c r="B16" s="19"/>
      <c r="C16" s="29">
        <f ca="1">+C8+C12</f>
        <v>0.71907328768340883</v>
      </c>
      <c r="D16" s="23">
        <f>+C8+D12+2*D13*MAX(F21:F874)</f>
        <v>0.71906130773985277</v>
      </c>
      <c r="E16" s="26" t="s">
        <v>46</v>
      </c>
      <c r="F16" s="27">
        <f ca="1">NOW()+15018.5+$C$5/24</f>
        <v>60355.731711574073</v>
      </c>
      <c r="U16">
        <v>28000</v>
      </c>
      <c r="V16">
        <f t="shared" si="0"/>
        <v>-0.24222053748774475</v>
      </c>
    </row>
    <row r="17" spans="1:32" ht="13.5" thickBot="1">
      <c r="A17" s="26" t="s">
        <v>40</v>
      </c>
      <c r="B17" s="19"/>
      <c r="C17" s="19">
        <f>COUNT(C21:C426)</f>
        <v>33</v>
      </c>
      <c r="D17" s="26"/>
      <c r="E17" s="26" t="s">
        <v>56</v>
      </c>
      <c r="F17" s="27">
        <f ca="1">ROUND(2*(F16-$C$7)/$C$8,0)/2+F15</f>
        <v>46171.5</v>
      </c>
      <c r="U17">
        <v>30000</v>
      </c>
      <c r="V17">
        <f t="shared" si="0"/>
        <v>-0.21684162647637484</v>
      </c>
    </row>
    <row r="18" spans="1:32" ht="14.25" thickTop="1" thickBot="1">
      <c r="A18" s="5" t="s">
        <v>57</v>
      </c>
      <c r="B18" s="19"/>
      <c r="C18" s="31">
        <f ca="1">+C15</f>
        <v>57131.359356492547</v>
      </c>
      <c r="D18" s="32">
        <f ca="1">+C16</f>
        <v>0.71907328768340883</v>
      </c>
      <c r="E18" s="26" t="s">
        <v>47</v>
      </c>
      <c r="F18" s="23">
        <f ca="1">ROUND(2*(F16-$C$15)/$C$16,0)/2+F15</f>
        <v>4485</v>
      </c>
      <c r="U18">
        <v>32000</v>
      </c>
      <c r="V18">
        <f t="shared" si="0"/>
        <v>-0.2005371115091199</v>
      </c>
    </row>
    <row r="19" spans="1:32" ht="14.25" thickTop="1" thickBot="1">
      <c r="A19" s="5" t="s">
        <v>58</v>
      </c>
      <c r="C19" s="44">
        <f>+D15</f>
        <v>57131.336591326275</v>
      </c>
      <c r="D19" s="45">
        <f>+D16</f>
        <v>0.71906130773985277</v>
      </c>
      <c r="E19" s="26" t="s">
        <v>48</v>
      </c>
      <c r="F19" s="30">
        <f ca="1">+$C$15+$C$16*F18-15018.5-$C$5/24</f>
        <v>45338.298885085969</v>
      </c>
      <c r="U19">
        <v>34000</v>
      </c>
      <c r="V19">
        <f t="shared" si="0"/>
        <v>-0.1933069925859805</v>
      </c>
    </row>
    <row r="20" spans="1:32" ht="13.5" thickBot="1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73</v>
      </c>
      <c r="I20" s="7" t="s">
        <v>76</v>
      </c>
      <c r="J20" s="7" t="s">
        <v>70</v>
      </c>
      <c r="K20" s="7" t="s">
        <v>68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>
        <v>36000</v>
      </c>
      <c r="V20">
        <f t="shared" si="0"/>
        <v>-0.1951512697069564</v>
      </c>
    </row>
    <row r="21" spans="1:32" s="12" customFormat="1" ht="12.75" customHeight="1">
      <c r="A21" s="12" t="s">
        <v>11</v>
      </c>
      <c r="C21" s="13">
        <v>27155.406999999999</v>
      </c>
      <c r="D21" s="13" t="s">
        <v>13</v>
      </c>
      <c r="E21" s="12">
        <f t="shared" ref="E21:E53" si="1">+(C21-C$7)/C$8</f>
        <v>0</v>
      </c>
      <c r="F21" s="52">
        <v>2</v>
      </c>
      <c r="G21" s="12">
        <f t="shared" ref="G21:G53" si="2">+C21-(C$7+F21*C$8)</f>
        <v>-1.4381547999983013</v>
      </c>
      <c r="H21" s="12">
        <f>G21</f>
        <v>-1.4381547999983013</v>
      </c>
      <c r="O21" s="12">
        <f t="shared" ref="O21:O53" ca="1" si="3">+C$11+C$12*$F21</f>
        <v>-5.5795390351550331E-2</v>
      </c>
      <c r="P21" s="12">
        <f t="shared" ref="P21:P53" si="4">+D$11+D$12*F21+D$13*F21^2</f>
        <v>-1.550179923162577</v>
      </c>
      <c r="Q21" s="14">
        <f t="shared" ref="Q21:Q53" si="5">+C21-15018.5</f>
        <v>12136.906999999999</v>
      </c>
      <c r="U21">
        <v>38000</v>
      </c>
      <c r="V21">
        <f t="shared" si="0"/>
        <v>-0.20606994287204761</v>
      </c>
    </row>
    <row r="22" spans="1:32" s="12" customFormat="1" ht="12.75" customHeight="1">
      <c r="A22" s="12" t="s">
        <v>28</v>
      </c>
      <c r="C22" s="13">
        <v>42887.377999999997</v>
      </c>
      <c r="D22" s="13"/>
      <c r="E22" s="12">
        <f t="shared" si="1"/>
        <v>21877.993940568842</v>
      </c>
      <c r="F22" s="50">
        <f>ROUND(2*E22,0)/2+0.5</f>
        <v>21878.5</v>
      </c>
      <c r="G22" s="12">
        <f t="shared" si="2"/>
        <v>-0.3638959000018076</v>
      </c>
      <c r="I22" s="12">
        <f>+G22</f>
        <v>-0.3638959000018076</v>
      </c>
      <c r="O22" s="12">
        <f t="shared" ca="1" si="3"/>
        <v>-0.1457584842578297</v>
      </c>
      <c r="P22" s="12">
        <f t="shared" si="4"/>
        <v>-0.37629160390224259</v>
      </c>
      <c r="Q22" s="14">
        <f t="shared" si="5"/>
        <v>27868.877999999997</v>
      </c>
      <c r="R22" s="12">
        <f t="shared" ref="R22:R53" si="6">+(P22-G22)^2</f>
        <v>1.5365347518725908E-4</v>
      </c>
      <c r="U22">
        <v>40000</v>
      </c>
      <c r="V22">
        <f t="shared" si="0"/>
        <v>-0.22606301208125368</v>
      </c>
      <c r="AA22" s="12">
        <v>10</v>
      </c>
      <c r="AC22" s="12" t="s">
        <v>27</v>
      </c>
      <c r="AF22" s="12" t="s">
        <v>29</v>
      </c>
    </row>
    <row r="23" spans="1:32" s="12" customFormat="1" ht="12.75" customHeight="1">
      <c r="A23" s="12" t="s">
        <v>30</v>
      </c>
      <c r="C23" s="13">
        <v>43568.353999999999</v>
      </c>
      <c r="D23" s="13"/>
      <c r="E23" s="12">
        <f t="shared" si="1"/>
        <v>22825.007433135848</v>
      </c>
      <c r="F23" s="50">
        <f>ROUND(2*E23,0)/2+0.5</f>
        <v>22825.5</v>
      </c>
      <c r="G23" s="12">
        <f t="shared" si="2"/>
        <v>-0.35419370000454364</v>
      </c>
      <c r="I23" s="12">
        <f>+G23</f>
        <v>-0.35419370000454364</v>
      </c>
      <c r="O23" s="12">
        <f t="shared" ca="1" si="3"/>
        <v>-0.14965284806964815</v>
      </c>
      <c r="P23" s="12">
        <f t="shared" si="4"/>
        <v>-0.34999237056298127</v>
      </c>
      <c r="Q23" s="14">
        <f t="shared" si="5"/>
        <v>28549.853999999999</v>
      </c>
      <c r="R23" s="12">
        <f t="shared" si="6"/>
        <v>1.7651169076538805E-5</v>
      </c>
      <c r="U23"/>
      <c r="AA23" s="12">
        <v>7</v>
      </c>
      <c r="AC23" s="12" t="s">
        <v>27</v>
      </c>
      <c r="AF23" s="12" t="s">
        <v>29</v>
      </c>
    </row>
    <row r="24" spans="1:32" s="12" customFormat="1" ht="12.75" customHeight="1">
      <c r="A24" s="12" t="s">
        <v>31</v>
      </c>
      <c r="C24" s="13">
        <v>43957.38</v>
      </c>
      <c r="D24" s="13"/>
      <c r="E24" s="12">
        <f t="shared" si="1"/>
        <v>23366.014562549175</v>
      </c>
      <c r="F24" s="50">
        <f>ROUND(2*E24,0)/2+0.5</f>
        <v>23366.5</v>
      </c>
      <c r="G24" s="12">
        <f t="shared" si="2"/>
        <v>-0.34906709999631857</v>
      </c>
      <c r="I24" s="12">
        <f>+G24</f>
        <v>-0.34906709999631857</v>
      </c>
      <c r="O24" s="12">
        <f t="shared" ca="1" si="3"/>
        <v>-0.15187761134545996</v>
      </c>
      <c r="P24" s="12">
        <f t="shared" si="4"/>
        <v>-0.33588132470284293</v>
      </c>
      <c r="Q24" s="14">
        <f t="shared" si="5"/>
        <v>28938.879999999997</v>
      </c>
      <c r="R24" s="12">
        <f t="shared" si="6"/>
        <v>1.738646700900327E-4</v>
      </c>
      <c r="AA24" s="12">
        <v>6</v>
      </c>
      <c r="AC24" s="12" t="s">
        <v>27</v>
      </c>
      <c r="AF24" s="12" t="s">
        <v>29</v>
      </c>
    </row>
    <row r="25" spans="1:32" s="12" customFormat="1" ht="12.75" customHeight="1">
      <c r="A25" s="12" t="s">
        <v>34</v>
      </c>
      <c r="C25" s="13">
        <v>50486.419500000004</v>
      </c>
      <c r="D25" s="13">
        <v>5.0000000000000001E-4</v>
      </c>
      <c r="E25" s="49">
        <f t="shared" si="1"/>
        <v>32445.759663702411</v>
      </c>
      <c r="F25" s="50">
        <f>ROUND(2*E25,0)/2+0.5</f>
        <v>32446.5</v>
      </c>
      <c r="G25" s="49">
        <f t="shared" si="2"/>
        <v>-0.53235909999057185</v>
      </c>
      <c r="I25" s="12">
        <f>+G25</f>
        <v>-0.53235909999057185</v>
      </c>
      <c r="O25" s="12">
        <f t="shared" ca="1" si="3"/>
        <v>-0.18921744599309631</v>
      </c>
      <c r="P25" s="12">
        <f t="shared" si="4"/>
        <v>-0.19813619450269782</v>
      </c>
      <c r="Q25" s="14">
        <f t="shared" si="5"/>
        <v>35467.919500000004</v>
      </c>
      <c r="R25" s="12">
        <f t="shared" si="6"/>
        <v>0.11170495055275638</v>
      </c>
      <c r="AA25" s="12">
        <v>16</v>
      </c>
      <c r="AC25" s="12" t="s">
        <v>32</v>
      </c>
      <c r="AD25" s="12" t="s">
        <v>33</v>
      </c>
      <c r="AF25" s="12" t="s">
        <v>29</v>
      </c>
    </row>
    <row r="26" spans="1:32" s="12" customFormat="1" ht="12.75" customHeight="1">
      <c r="A26" s="12" t="s">
        <v>51</v>
      </c>
      <c r="B26" s="36" t="s">
        <v>37</v>
      </c>
      <c r="C26" s="13">
        <v>51275.212</v>
      </c>
      <c r="D26" s="13" t="s">
        <v>52</v>
      </c>
      <c r="E26" s="49">
        <f t="shared" si="1"/>
        <v>33542.710423106051</v>
      </c>
      <c r="F26" s="50">
        <f t="shared" ref="F26:F53" si="7">ROUND(2*E26,0)/2+0.5</f>
        <v>33543</v>
      </c>
      <c r="G26" s="49">
        <f t="shared" si="2"/>
        <v>-0.20822819999739295</v>
      </c>
      <c r="I26" s="12">
        <f>+G26</f>
        <v>-0.20822819999739295</v>
      </c>
      <c r="O26" s="12">
        <f t="shared" ca="1" si="3"/>
        <v>-0.19372660113529161</v>
      </c>
      <c r="P26" s="12">
        <f t="shared" si="4"/>
        <v>-0.19415922232930494</v>
      </c>
      <c r="Q26" s="14">
        <f t="shared" si="5"/>
        <v>36256.712</v>
      </c>
      <c r="R26" s="12">
        <f t="shared" si="6"/>
        <v>1.9793613262515918E-4</v>
      </c>
    </row>
    <row r="27" spans="1:32" s="12" customFormat="1" ht="12.75" customHeight="1">
      <c r="A27" s="15" t="s">
        <v>36</v>
      </c>
      <c r="B27" s="16" t="s">
        <v>37</v>
      </c>
      <c r="C27" s="17">
        <v>53056.373099999997</v>
      </c>
      <c r="D27" s="17">
        <v>1.9E-3</v>
      </c>
      <c r="E27" s="49">
        <f t="shared" si="1"/>
        <v>36019.719295864394</v>
      </c>
      <c r="F27" s="50">
        <f t="shared" si="7"/>
        <v>36020</v>
      </c>
      <c r="G27" s="49">
        <f t="shared" si="2"/>
        <v>-0.20184799999697134</v>
      </c>
      <c r="J27" s="12">
        <f>+G27</f>
        <v>-0.20184799999697134</v>
      </c>
      <c r="O27" s="12">
        <f t="shared" ca="1" si="3"/>
        <v>-0.20391280933156861</v>
      </c>
      <c r="P27" s="12">
        <f t="shared" si="4"/>
        <v>-0.19521553817818882</v>
      </c>
      <c r="Q27" s="14">
        <f t="shared" si="5"/>
        <v>38037.873099999997</v>
      </c>
      <c r="R27" s="12">
        <f t="shared" si="6"/>
        <v>4.3989549777607935E-5</v>
      </c>
    </row>
    <row r="28" spans="1:32" s="12" customFormat="1" ht="12.75" customHeight="1">
      <c r="A28" s="46" t="s">
        <v>49</v>
      </c>
      <c r="B28" s="47" t="s">
        <v>37</v>
      </c>
      <c r="C28" s="48">
        <v>54922.364759999997</v>
      </c>
      <c r="D28" s="48">
        <v>4.0000000000000002E-4</v>
      </c>
      <c r="E28" s="49">
        <f t="shared" si="1"/>
        <v>38614.699558072607</v>
      </c>
      <c r="F28" s="50">
        <f t="shared" si="7"/>
        <v>38615</v>
      </c>
      <c r="G28" s="49">
        <f t="shared" si="2"/>
        <v>-0.21604100000695325</v>
      </c>
      <c r="K28" s="12">
        <f t="shared" ref="K28:K53" si="8">+G28</f>
        <v>-0.21604100000695325</v>
      </c>
      <c r="O28" s="12">
        <f t="shared" ca="1" si="3"/>
        <v>-0.21458427088560125</v>
      </c>
      <c r="P28" s="12">
        <f t="shared" si="4"/>
        <v>-0.2112516436925691</v>
      </c>
      <c r="Q28" s="14">
        <f t="shared" si="5"/>
        <v>39903.864759999997</v>
      </c>
      <c r="R28" s="12">
        <f t="shared" si="6"/>
        <v>2.293793390613135E-5</v>
      </c>
    </row>
    <row r="29" spans="1:32" s="12" customFormat="1" ht="12.75" customHeight="1">
      <c r="A29" s="12" t="s">
        <v>53</v>
      </c>
      <c r="C29" s="13">
        <v>55229.410179999999</v>
      </c>
      <c r="D29" s="13">
        <v>1E-4</v>
      </c>
      <c r="E29" s="49">
        <f t="shared" si="1"/>
        <v>39041.698682228089</v>
      </c>
      <c r="F29" s="50">
        <f t="shared" si="7"/>
        <v>39042</v>
      </c>
      <c r="G29" s="49">
        <f t="shared" si="2"/>
        <v>-0.21667080000042915</v>
      </c>
      <c r="K29" s="12">
        <f t="shared" si="8"/>
        <v>-0.21667080000042915</v>
      </c>
      <c r="O29" s="12">
        <f t="shared" ca="1" si="3"/>
        <v>-0.21634023007002204</v>
      </c>
      <c r="P29" s="12">
        <f t="shared" si="4"/>
        <v>-0.21535403332885705</v>
      </c>
      <c r="Q29" s="14">
        <f t="shared" si="5"/>
        <v>40210.910179999999</v>
      </c>
      <c r="R29" s="12">
        <f t="shared" si="6"/>
        <v>1.733874467363068E-6</v>
      </c>
      <c r="T29" s="13">
        <v>6.9999999999999994E-5</v>
      </c>
    </row>
    <row r="30" spans="1:32" s="12" customFormat="1" ht="12.75" customHeight="1">
      <c r="A30" s="12" t="s">
        <v>53</v>
      </c>
      <c r="C30" s="13">
        <v>55247.387040000001</v>
      </c>
      <c r="D30" s="13">
        <v>1E-4</v>
      </c>
      <c r="E30" s="49">
        <f t="shared" si="1"/>
        <v>39066.698577927775</v>
      </c>
      <c r="F30" s="50">
        <f t="shared" si="7"/>
        <v>39067</v>
      </c>
      <c r="G30" s="49">
        <f t="shared" si="2"/>
        <v>-0.2167457999967155</v>
      </c>
      <c r="K30" s="12">
        <f t="shared" si="8"/>
        <v>-0.2167457999967155</v>
      </c>
      <c r="O30" s="12">
        <f t="shared" ca="1" si="3"/>
        <v>-0.21644303798480077</v>
      </c>
      <c r="P30" s="12">
        <f t="shared" si="4"/>
        <v>-0.21560703766012512</v>
      </c>
      <c r="Q30" s="14">
        <f t="shared" si="5"/>
        <v>40228.887040000001</v>
      </c>
      <c r="R30" s="12">
        <f t="shared" si="6"/>
        <v>1.2967796592367866E-6</v>
      </c>
      <c r="T30" s="13">
        <v>9.0000000000000006E-5</v>
      </c>
    </row>
    <row r="31" spans="1:32" s="12" customFormat="1" ht="12.75" customHeight="1">
      <c r="A31" s="12" t="s">
        <v>53</v>
      </c>
      <c r="C31" s="13">
        <v>55250.982190000002</v>
      </c>
      <c r="D31" s="13">
        <v>1.3999999999999999E-4</v>
      </c>
      <c r="E31" s="49">
        <f t="shared" si="1"/>
        <v>39071.698248338776</v>
      </c>
      <c r="F31" s="50">
        <f t="shared" si="7"/>
        <v>39072</v>
      </c>
      <c r="G31" s="49">
        <f t="shared" si="2"/>
        <v>-0.21698279999691295</v>
      </c>
      <c r="K31" s="12">
        <f t="shared" si="8"/>
        <v>-0.21698279999691295</v>
      </c>
      <c r="O31" s="12">
        <f t="shared" ca="1" si="3"/>
        <v>-0.21646359956775652</v>
      </c>
      <c r="P31" s="12">
        <f t="shared" si="4"/>
        <v>-0.21565780867130413</v>
      </c>
      <c r="Q31" s="14">
        <f t="shared" si="5"/>
        <v>40232.482190000002</v>
      </c>
      <c r="R31" s="12">
        <f t="shared" si="6"/>
        <v>1.7556020129386055E-6</v>
      </c>
      <c r="T31" s="13">
        <v>1.3999999999999999E-4</v>
      </c>
    </row>
    <row r="32" spans="1:32" s="12" customFormat="1" ht="12.75" customHeight="1">
      <c r="A32" s="53" t="s">
        <v>53</v>
      </c>
      <c r="B32" s="53"/>
      <c r="C32" s="54">
        <v>55257.453500000003</v>
      </c>
      <c r="D32" s="54">
        <v>2.9999999999999997E-4</v>
      </c>
      <c r="E32" s="55">
        <f t="shared" si="1"/>
        <v>39080.697710705419</v>
      </c>
      <c r="F32" s="50">
        <f t="shared" si="7"/>
        <v>39081</v>
      </c>
      <c r="G32" s="49">
        <f t="shared" si="2"/>
        <v>-0.21736939999391325</v>
      </c>
      <c r="K32" s="12">
        <f t="shared" si="8"/>
        <v>-0.21736939999391325</v>
      </c>
      <c r="O32" s="12">
        <f t="shared" ca="1" si="3"/>
        <v>-0.21650061041707686</v>
      </c>
      <c r="P32" s="12">
        <f t="shared" si="4"/>
        <v>-0.21574933941316443</v>
      </c>
      <c r="Q32" s="14">
        <f t="shared" si="5"/>
        <v>40238.953500000003</v>
      </c>
      <c r="R32" s="12">
        <f t="shared" si="6"/>
        <v>2.6245962852961932E-6</v>
      </c>
      <c r="T32" s="13">
        <v>2.9999999999999997E-4</v>
      </c>
    </row>
    <row r="33" spans="1:20" s="12" customFormat="1" ht="12.75" customHeight="1">
      <c r="A33" s="53" t="s">
        <v>53</v>
      </c>
      <c r="B33" s="53"/>
      <c r="C33" s="54">
        <v>55260.330419999998</v>
      </c>
      <c r="D33" s="54">
        <v>1E-4</v>
      </c>
      <c r="E33" s="55">
        <f t="shared" si="1"/>
        <v>39084.698559570919</v>
      </c>
      <c r="F33" s="50">
        <f t="shared" si="7"/>
        <v>39085</v>
      </c>
      <c r="G33" s="49">
        <f t="shared" si="2"/>
        <v>-0.21675900000263937</v>
      </c>
      <c r="K33" s="12">
        <f t="shared" si="8"/>
        <v>-0.21675900000263937</v>
      </c>
      <c r="O33" s="12">
        <f t="shared" ca="1" si="3"/>
        <v>-0.21651705968344145</v>
      </c>
      <c r="P33" s="12">
        <f t="shared" si="4"/>
        <v>-0.21579007872645506</v>
      </c>
      <c r="Q33" s="14">
        <f t="shared" si="5"/>
        <v>40241.830419999998</v>
      </c>
      <c r="R33" s="12">
        <f t="shared" si="6"/>
        <v>9.3880843944263022E-7</v>
      </c>
      <c r="T33" s="13">
        <v>8.0000000000000007E-5</v>
      </c>
    </row>
    <row r="34" spans="1:20" s="12" customFormat="1" ht="12.75" customHeight="1">
      <c r="A34" s="53" t="s">
        <v>53</v>
      </c>
      <c r="B34" s="53"/>
      <c r="C34" s="54">
        <v>55260.330450000001</v>
      </c>
      <c r="D34" s="54">
        <v>1.2999999999999999E-4</v>
      </c>
      <c r="E34" s="55">
        <f t="shared" si="1"/>
        <v>39084.698601291049</v>
      </c>
      <c r="F34" s="50">
        <f t="shared" si="7"/>
        <v>39085</v>
      </c>
      <c r="G34" s="49">
        <f t="shared" si="2"/>
        <v>-0.21672899999975925</v>
      </c>
      <c r="K34" s="12">
        <f t="shared" si="8"/>
        <v>-0.21672899999975925</v>
      </c>
      <c r="O34" s="12">
        <f t="shared" ca="1" si="3"/>
        <v>-0.21651705968344145</v>
      </c>
      <c r="P34" s="12">
        <f t="shared" si="4"/>
        <v>-0.21579007872645506</v>
      </c>
      <c r="Q34" s="14">
        <f t="shared" si="5"/>
        <v>40241.830450000001</v>
      </c>
      <c r="R34" s="12">
        <f t="shared" si="6"/>
        <v>8.8157315746316904E-7</v>
      </c>
      <c r="T34" s="13">
        <v>1.2999999999999999E-4</v>
      </c>
    </row>
    <row r="35" spans="1:20" s="12" customFormat="1" ht="12.75" customHeight="1">
      <c r="A35" s="53" t="s">
        <v>53</v>
      </c>
      <c r="B35" s="53"/>
      <c r="C35" s="54">
        <v>55268.959300000002</v>
      </c>
      <c r="D35" s="54">
        <v>2.0000000000000001E-4</v>
      </c>
      <c r="E35" s="55">
        <f t="shared" si="1"/>
        <v>39096.698491706185</v>
      </c>
      <c r="F35" s="50">
        <f t="shared" si="7"/>
        <v>39097</v>
      </c>
      <c r="G35" s="49">
        <f t="shared" si="2"/>
        <v>-0.21680779999587685</v>
      </c>
      <c r="K35" s="12">
        <f t="shared" si="8"/>
        <v>-0.21680779999587685</v>
      </c>
      <c r="O35" s="12">
        <f t="shared" ca="1" si="3"/>
        <v>-0.21656640748253525</v>
      </c>
      <c r="P35" s="12">
        <f t="shared" si="4"/>
        <v>-0.21591251445182991</v>
      </c>
      <c r="Q35" s="14">
        <f t="shared" si="5"/>
        <v>40250.459300000002</v>
      </c>
      <c r="R35" s="12">
        <f t="shared" si="6"/>
        <v>8.0153620537942906E-7</v>
      </c>
      <c r="T35" s="13">
        <v>2.0000000000000001E-4</v>
      </c>
    </row>
    <row r="36" spans="1:20" s="12" customFormat="1" ht="12.75" customHeight="1">
      <c r="A36" s="53" t="s">
        <v>53</v>
      </c>
      <c r="B36" s="53"/>
      <c r="C36" s="54">
        <v>55273.992899999997</v>
      </c>
      <c r="D36" s="54">
        <v>4.0000000000000002E-4</v>
      </c>
      <c r="E36" s="55">
        <f t="shared" si="1"/>
        <v>39103.698572643225</v>
      </c>
      <c r="F36" s="50">
        <f t="shared" si="7"/>
        <v>39104</v>
      </c>
      <c r="G36" s="49">
        <f t="shared" si="2"/>
        <v>-0.21674960000382271</v>
      </c>
      <c r="K36" s="12">
        <f t="shared" si="8"/>
        <v>-0.21674960000382271</v>
      </c>
      <c r="O36" s="12">
        <f t="shared" ca="1" si="3"/>
        <v>-0.21659519369867331</v>
      </c>
      <c r="P36" s="12">
        <f t="shared" si="4"/>
        <v>-0.21598408615346676</v>
      </c>
      <c r="Q36" s="14">
        <f t="shared" si="5"/>
        <v>40255.492899999997</v>
      </c>
      <c r="R36" s="12">
        <f t="shared" si="6"/>
        <v>5.860114550867884E-7</v>
      </c>
      <c r="T36" s="13">
        <v>4.0000000000000002E-4</v>
      </c>
    </row>
    <row r="37" spans="1:20" s="12" customFormat="1" ht="12.75" customHeight="1">
      <c r="A37" s="53" t="s">
        <v>53</v>
      </c>
      <c r="B37" s="53"/>
      <c r="C37" s="54">
        <v>55276.869299999998</v>
      </c>
      <c r="D37" s="54">
        <v>5.0000000000000001E-4</v>
      </c>
      <c r="E37" s="55">
        <f t="shared" si="1"/>
        <v>39107.698698359869</v>
      </c>
      <c r="F37" s="50">
        <f t="shared" si="7"/>
        <v>39108</v>
      </c>
      <c r="G37" s="49">
        <f t="shared" si="2"/>
        <v>-0.21665919999941252</v>
      </c>
      <c r="K37" s="12">
        <f t="shared" si="8"/>
        <v>-0.21665919999941252</v>
      </c>
      <c r="O37" s="12">
        <f t="shared" ca="1" si="3"/>
        <v>-0.2166116429650379</v>
      </c>
      <c r="P37" s="12">
        <f t="shared" si="4"/>
        <v>-0.21602503417786578</v>
      </c>
      <c r="Q37" s="14">
        <f t="shared" si="5"/>
        <v>40258.369299999998</v>
      </c>
      <c r="R37" s="12">
        <f t="shared" si="6"/>
        <v>4.0216628921805089E-7</v>
      </c>
      <c r="T37" s="13">
        <v>5.0000000000000001E-4</v>
      </c>
    </row>
    <row r="38" spans="1:20">
      <c r="A38" s="56" t="s">
        <v>59</v>
      </c>
      <c r="B38" s="57" t="s">
        <v>37</v>
      </c>
      <c r="C38" s="56">
        <v>55278.307070000003</v>
      </c>
      <c r="D38" s="56">
        <v>2.9999999999999997E-4</v>
      </c>
      <c r="E38" s="55">
        <f t="shared" si="1"/>
        <v>39109.698163229725</v>
      </c>
      <c r="F38" s="50">
        <f t="shared" si="7"/>
        <v>39110</v>
      </c>
      <c r="G38" s="49">
        <f t="shared" si="2"/>
        <v>-0.21704399999725865</v>
      </c>
      <c r="H38" s="12"/>
      <c r="I38" s="12"/>
      <c r="J38" s="12"/>
      <c r="K38" s="12">
        <f t="shared" si="8"/>
        <v>-0.21704399999725865</v>
      </c>
      <c r="L38" s="12"/>
      <c r="M38" s="12"/>
      <c r="N38" s="12"/>
      <c r="O38" s="12">
        <f t="shared" ca="1" si="3"/>
        <v>-0.21661986759822019</v>
      </c>
      <c r="P38" s="12">
        <f t="shared" si="4"/>
        <v>-0.21604552180165926</v>
      </c>
      <c r="Q38" s="14">
        <f t="shared" si="5"/>
        <v>40259.807070000003</v>
      </c>
      <c r="R38" s="12">
        <f t="shared" si="6"/>
        <v>9.9695870708742351E-7</v>
      </c>
    </row>
    <row r="39" spans="1:20" s="12" customFormat="1" ht="12.75" customHeight="1">
      <c r="A39" s="53" t="s">
        <v>53</v>
      </c>
      <c r="B39" s="53"/>
      <c r="C39" s="54">
        <v>55304.912499999999</v>
      </c>
      <c r="D39" s="54">
        <v>5.0000000000000001E-4</v>
      </c>
      <c r="E39" s="55">
        <f t="shared" si="1"/>
        <v>39146.697559956687</v>
      </c>
      <c r="F39" s="50">
        <f t="shared" si="7"/>
        <v>39147</v>
      </c>
      <c r="G39" s="49">
        <f t="shared" si="2"/>
        <v>-0.21747779999714112</v>
      </c>
      <c r="K39" s="12">
        <f t="shared" si="8"/>
        <v>-0.21747779999714112</v>
      </c>
      <c r="O39" s="12">
        <f t="shared" ca="1" si="3"/>
        <v>-0.21677202331209272</v>
      </c>
      <c r="P39" s="12">
        <f t="shared" si="4"/>
        <v>-0.21642617963602739</v>
      </c>
      <c r="Q39" s="14">
        <f t="shared" si="5"/>
        <v>40286.412499999999</v>
      </c>
      <c r="R39" s="12">
        <f t="shared" si="6"/>
        <v>1.1059053839089621E-6</v>
      </c>
      <c r="T39" s="13">
        <v>5.0000000000000001E-4</v>
      </c>
    </row>
    <row r="40" spans="1:20">
      <c r="A40" s="56" t="s">
        <v>62</v>
      </c>
      <c r="B40" s="57" t="s">
        <v>63</v>
      </c>
      <c r="C40" s="56">
        <v>55623.463199999998</v>
      </c>
      <c r="D40" s="77">
        <v>2.7000000000000001E-3</v>
      </c>
      <c r="E40" s="55">
        <f t="shared" si="1"/>
        <v>39589.696741964079</v>
      </c>
      <c r="F40" s="50">
        <f t="shared" si="7"/>
        <v>39590</v>
      </c>
      <c r="G40" s="49">
        <f t="shared" si="2"/>
        <v>-0.21806600000127219</v>
      </c>
      <c r="H40" s="12"/>
      <c r="I40" s="12"/>
      <c r="J40" s="12"/>
      <c r="K40" s="12">
        <f t="shared" si="8"/>
        <v>-0.21806600000127219</v>
      </c>
      <c r="L40" s="12"/>
      <c r="M40" s="12"/>
      <c r="N40" s="12"/>
      <c r="O40" s="12">
        <f t="shared" ca="1" si="3"/>
        <v>-0.2185937795619719</v>
      </c>
      <c r="P40" s="12">
        <f t="shared" si="4"/>
        <v>-0.2212249830457218</v>
      </c>
      <c r="Q40" s="14">
        <f t="shared" si="5"/>
        <v>40604.963199999998</v>
      </c>
      <c r="R40" s="12">
        <f t="shared" si="6"/>
        <v>9.979173875120157E-6</v>
      </c>
    </row>
    <row r="41" spans="1:20" s="12" customFormat="1" ht="12.75" customHeight="1">
      <c r="A41" s="53" t="s">
        <v>53</v>
      </c>
      <c r="B41" s="53"/>
      <c r="C41" s="54">
        <v>55627.058299999997</v>
      </c>
      <c r="D41" s="54">
        <v>2.0000000000000001E-4</v>
      </c>
      <c r="E41" s="55">
        <f t="shared" si="1"/>
        <v>39594.696342841533</v>
      </c>
      <c r="F41" s="50">
        <f t="shared" si="7"/>
        <v>39595</v>
      </c>
      <c r="G41" s="49">
        <f t="shared" si="2"/>
        <v>-0.21835299999656854</v>
      </c>
      <c r="K41" s="12">
        <f t="shared" si="8"/>
        <v>-0.21835299999656854</v>
      </c>
      <c r="O41" s="12">
        <f t="shared" ca="1" si="3"/>
        <v>-0.21861434114492764</v>
      </c>
      <c r="P41" s="12">
        <f t="shared" si="4"/>
        <v>-0.22128168644331492</v>
      </c>
      <c r="Q41" s="14">
        <f t="shared" si="5"/>
        <v>40608.558299999997</v>
      </c>
      <c r="R41" s="12">
        <f t="shared" si="6"/>
        <v>8.5772043033559129E-6</v>
      </c>
      <c r="T41" s="13">
        <v>2.0000000000000001E-4</v>
      </c>
    </row>
    <row r="42" spans="1:20" s="12" customFormat="1" ht="12.75" customHeight="1">
      <c r="A42" s="53" t="s">
        <v>53</v>
      </c>
      <c r="B42" s="53"/>
      <c r="C42" s="54">
        <v>55627.058600000004</v>
      </c>
      <c r="D42" s="54">
        <v>4.0000000000000002E-4</v>
      </c>
      <c r="E42" s="55">
        <f t="shared" si="1"/>
        <v>39594.696760042811</v>
      </c>
      <c r="F42" s="50">
        <f t="shared" si="7"/>
        <v>39595</v>
      </c>
      <c r="G42" s="49">
        <f t="shared" si="2"/>
        <v>-0.21805299998959526</v>
      </c>
      <c r="K42" s="12">
        <f t="shared" si="8"/>
        <v>-0.21805299998959526</v>
      </c>
      <c r="O42" s="12">
        <f t="shared" ca="1" si="3"/>
        <v>-0.21861434114492764</v>
      </c>
      <c r="P42" s="12">
        <f t="shared" si="4"/>
        <v>-0.22128168644331492</v>
      </c>
      <c r="Q42" s="14">
        <f t="shared" si="5"/>
        <v>40608.558600000004</v>
      </c>
      <c r="R42" s="12">
        <f t="shared" si="6"/>
        <v>1.0424416216432793E-5</v>
      </c>
      <c r="T42" s="13">
        <v>4.0000000000000002E-4</v>
      </c>
    </row>
    <row r="43" spans="1:20" s="12" customFormat="1" ht="12.75" customHeight="1">
      <c r="A43" s="53" t="s">
        <v>53</v>
      </c>
      <c r="B43" s="53"/>
      <c r="C43" s="54">
        <v>55628.496950000001</v>
      </c>
      <c r="D43" s="54">
        <v>1.2999999999999999E-4</v>
      </c>
      <c r="E43" s="55">
        <f t="shared" si="1"/>
        <v>39596.697031501761</v>
      </c>
      <c r="F43" s="50">
        <f t="shared" si="7"/>
        <v>39597</v>
      </c>
      <c r="G43" s="49">
        <f t="shared" si="2"/>
        <v>-0.21785780000209343</v>
      </c>
      <c r="K43" s="12">
        <f t="shared" si="8"/>
        <v>-0.21785780000209343</v>
      </c>
      <c r="O43" s="12">
        <f t="shared" ca="1" si="3"/>
        <v>-0.21862256577810996</v>
      </c>
      <c r="P43" s="12">
        <f t="shared" si="4"/>
        <v>-0.22130438368254524</v>
      </c>
      <c r="Q43" s="14">
        <f t="shared" si="5"/>
        <v>40609.996950000001</v>
      </c>
      <c r="R43" s="12">
        <f t="shared" si="6"/>
        <v>1.1878939066356738E-5</v>
      </c>
      <c r="T43" s="13">
        <v>1.2999999999999999E-4</v>
      </c>
    </row>
    <row r="44" spans="1:20" s="12" customFormat="1" ht="12.75" customHeight="1">
      <c r="A44" s="75" t="s">
        <v>65</v>
      </c>
      <c r="B44" s="58" t="s">
        <v>37</v>
      </c>
      <c r="C44" s="54">
        <v>55629.9349</v>
      </c>
      <c r="D44" s="54">
        <v>4.0000000000000002E-4</v>
      </c>
      <c r="E44" s="55">
        <f t="shared" si="1"/>
        <v>39598.69674669236</v>
      </c>
      <c r="F44" s="50">
        <f t="shared" si="7"/>
        <v>39599</v>
      </c>
      <c r="G44" s="49">
        <f t="shared" si="2"/>
        <v>-0.21806259999721078</v>
      </c>
      <c r="K44" s="12">
        <f t="shared" si="8"/>
        <v>-0.21806259999721078</v>
      </c>
      <c r="O44" s="12">
        <f t="shared" ca="1" si="3"/>
        <v>-0.21863079041129224</v>
      </c>
      <c r="P44" s="12">
        <f t="shared" si="4"/>
        <v>-0.22132708999617146</v>
      </c>
      <c r="Q44" s="14">
        <f t="shared" si="5"/>
        <v>40611.4349</v>
      </c>
      <c r="R44" s="12">
        <f t="shared" si="6"/>
        <v>1.0656894953314259E-5</v>
      </c>
      <c r="S44"/>
      <c r="T44"/>
    </row>
    <row r="45" spans="1:20">
      <c r="A45" s="53" t="s">
        <v>53</v>
      </c>
      <c r="B45" s="53"/>
      <c r="C45" s="54">
        <v>55629.935100000002</v>
      </c>
      <c r="D45" s="54">
        <v>1E-4</v>
      </c>
      <c r="E45" s="55">
        <f t="shared" si="1"/>
        <v>39598.697024826542</v>
      </c>
      <c r="F45" s="50">
        <f t="shared" si="7"/>
        <v>39599</v>
      </c>
      <c r="G45" s="49">
        <f t="shared" si="2"/>
        <v>-0.21786259999498725</v>
      </c>
      <c r="H45" s="12"/>
      <c r="I45" s="12"/>
      <c r="J45" s="12"/>
      <c r="K45" s="12">
        <f t="shared" si="8"/>
        <v>-0.21786259999498725</v>
      </c>
      <c r="L45" s="12"/>
      <c r="M45" s="12"/>
      <c r="N45" s="12"/>
      <c r="O45" s="12">
        <f t="shared" ca="1" si="3"/>
        <v>-0.21863079041129224</v>
      </c>
      <c r="P45" s="12">
        <f t="shared" si="4"/>
        <v>-0.22132708999617146</v>
      </c>
      <c r="Q45" s="14">
        <f t="shared" si="5"/>
        <v>40611.435100000002</v>
      </c>
      <c r="R45" s="12">
        <f t="shared" si="6"/>
        <v>1.200269096830534E-5</v>
      </c>
      <c r="S45" s="12"/>
      <c r="T45" s="13">
        <v>4.0000000000000003E-5</v>
      </c>
    </row>
    <row r="46" spans="1:20" s="12" customFormat="1" ht="12.75" customHeight="1">
      <c r="A46" s="56" t="s">
        <v>61</v>
      </c>
      <c r="B46" s="57" t="s">
        <v>37</v>
      </c>
      <c r="C46" s="56">
        <v>55640.7189</v>
      </c>
      <c r="D46" s="56">
        <v>2.0000000000000001E-4</v>
      </c>
      <c r="E46" s="55">
        <f t="shared" si="1"/>
        <v>39613.693741452589</v>
      </c>
      <c r="F46" s="50">
        <f t="shared" si="7"/>
        <v>39614</v>
      </c>
      <c r="G46" s="49">
        <f t="shared" si="2"/>
        <v>-0.22022359999391483</v>
      </c>
      <c r="K46" s="12">
        <f t="shared" si="8"/>
        <v>-0.22022359999391483</v>
      </c>
      <c r="O46" s="12">
        <f t="shared" ca="1" si="3"/>
        <v>-0.21869247516015949</v>
      </c>
      <c r="P46" s="12">
        <f t="shared" si="4"/>
        <v>-0.2214976765947434</v>
      </c>
      <c r="Q46" s="14">
        <f t="shared" si="5"/>
        <v>40622.2189</v>
      </c>
      <c r="R46" s="12">
        <f t="shared" si="6"/>
        <v>1.6232711847788742E-6</v>
      </c>
      <c r="S46"/>
      <c r="T46"/>
    </row>
    <row r="47" spans="1:20">
      <c r="A47" s="53" t="s">
        <v>53</v>
      </c>
      <c r="B47" s="53"/>
      <c r="C47" s="54">
        <v>55647.911599999999</v>
      </c>
      <c r="D47" s="54">
        <v>5.0000000000000001E-4</v>
      </c>
      <c r="E47" s="55">
        <f t="shared" si="1"/>
        <v>39623.696419884705</v>
      </c>
      <c r="F47" s="50">
        <f t="shared" si="7"/>
        <v>39624</v>
      </c>
      <c r="G47" s="49">
        <f t="shared" si="2"/>
        <v>-0.21829759999673115</v>
      </c>
      <c r="H47" s="12"/>
      <c r="I47" s="12"/>
      <c r="J47" s="12"/>
      <c r="K47" s="12">
        <f t="shared" si="8"/>
        <v>-0.21829759999673115</v>
      </c>
      <c r="L47" s="12"/>
      <c r="M47" s="12"/>
      <c r="N47" s="12"/>
      <c r="O47" s="12">
        <f t="shared" ca="1" si="3"/>
        <v>-0.21873359832607098</v>
      </c>
      <c r="P47" s="12">
        <f t="shared" si="4"/>
        <v>-0.22161168456866798</v>
      </c>
      <c r="Q47" s="14">
        <f t="shared" si="5"/>
        <v>40629.411599999999</v>
      </c>
      <c r="R47" s="12">
        <f t="shared" si="6"/>
        <v>1.0983156549949697E-5</v>
      </c>
      <c r="S47" s="12"/>
      <c r="T47" s="13">
        <v>5.0000000000000001E-4</v>
      </c>
    </row>
    <row r="48" spans="1:20">
      <c r="A48" s="53" t="s">
        <v>53</v>
      </c>
      <c r="B48" s="53"/>
      <c r="C48" s="54">
        <v>55647.912100000001</v>
      </c>
      <c r="D48" s="54">
        <v>4.0000000000000002E-4</v>
      </c>
      <c r="E48" s="55">
        <f t="shared" si="1"/>
        <v>39623.697115220144</v>
      </c>
      <c r="F48" s="50">
        <f t="shared" si="7"/>
        <v>39624</v>
      </c>
      <c r="G48" s="49">
        <f t="shared" si="2"/>
        <v>-0.2177975999948103</v>
      </c>
      <c r="H48" s="12"/>
      <c r="I48" s="12"/>
      <c r="J48" s="12"/>
      <c r="K48" s="12">
        <f t="shared" si="8"/>
        <v>-0.2177975999948103</v>
      </c>
      <c r="L48" s="12"/>
      <c r="M48" s="12"/>
      <c r="N48" s="12"/>
      <c r="O48" s="12">
        <f t="shared" ca="1" si="3"/>
        <v>-0.21873359832607098</v>
      </c>
      <c r="P48" s="12">
        <f t="shared" si="4"/>
        <v>-0.22161168456866798</v>
      </c>
      <c r="Q48" s="14">
        <f t="shared" si="5"/>
        <v>40629.412100000001</v>
      </c>
      <c r="R48" s="12">
        <f t="shared" si="6"/>
        <v>1.4547241136539113E-5</v>
      </c>
      <c r="T48" s="9">
        <v>4.0000000000000002E-4</v>
      </c>
    </row>
    <row r="49" spans="1:20">
      <c r="A49" s="75" t="s">
        <v>65</v>
      </c>
      <c r="B49" s="58" t="s">
        <v>37</v>
      </c>
      <c r="C49" s="54">
        <v>55654.38349</v>
      </c>
      <c r="D49" s="54">
        <v>9.0000000000000006E-5</v>
      </c>
      <c r="E49" s="55">
        <f t="shared" si="1"/>
        <v>39632.696688840449</v>
      </c>
      <c r="F49" s="50">
        <f t="shared" si="7"/>
        <v>39633</v>
      </c>
      <c r="G49" s="49">
        <f t="shared" si="2"/>
        <v>-0.21810419999383157</v>
      </c>
      <c r="H49" s="12"/>
      <c r="I49" s="12"/>
      <c r="J49" s="12"/>
      <c r="K49" s="12">
        <f t="shared" si="8"/>
        <v>-0.21810419999383157</v>
      </c>
      <c r="L49" s="12"/>
      <c r="M49" s="12"/>
      <c r="N49" s="12"/>
      <c r="O49" s="12">
        <f t="shared" ca="1" si="3"/>
        <v>-0.21877060917539132</v>
      </c>
      <c r="P49" s="12">
        <f t="shared" si="4"/>
        <v>-0.22171448571041519</v>
      </c>
      <c r="Q49" s="14">
        <f t="shared" si="5"/>
        <v>40635.88349</v>
      </c>
      <c r="R49" s="12">
        <f t="shared" si="6"/>
        <v>1.3034162955367678E-5</v>
      </c>
    </row>
    <row r="50" spans="1:20">
      <c r="A50" s="53" t="s">
        <v>53</v>
      </c>
      <c r="B50" s="53"/>
      <c r="C50" s="54">
        <v>55654.383529999999</v>
      </c>
      <c r="D50" s="54">
        <v>1E-4</v>
      </c>
      <c r="E50" s="55">
        <f t="shared" si="1"/>
        <v>39632.696744467285</v>
      </c>
      <c r="F50" s="50">
        <f t="shared" si="7"/>
        <v>39633</v>
      </c>
      <c r="G50" s="49">
        <f t="shared" si="2"/>
        <v>-0.21806419999484206</v>
      </c>
      <c r="H50" s="12"/>
      <c r="I50" s="12"/>
      <c r="J50" s="12"/>
      <c r="K50" s="12">
        <f t="shared" si="8"/>
        <v>-0.21806419999484206</v>
      </c>
      <c r="L50" s="12"/>
      <c r="M50" s="12"/>
      <c r="N50" s="12"/>
      <c r="O50" s="12">
        <f t="shared" ca="1" si="3"/>
        <v>-0.21877060917539132</v>
      </c>
      <c r="P50" s="12">
        <f t="shared" si="4"/>
        <v>-0.22171448571041519</v>
      </c>
      <c r="Q50" s="14">
        <f t="shared" si="5"/>
        <v>40635.883529999999</v>
      </c>
      <c r="R50" s="12">
        <f t="shared" si="6"/>
        <v>1.3324585805317249E-5</v>
      </c>
      <c r="T50" s="9">
        <v>9.0000000000000006E-5</v>
      </c>
    </row>
    <row r="51" spans="1:20">
      <c r="A51" s="53" t="s">
        <v>53</v>
      </c>
      <c r="B51" s="53"/>
      <c r="C51" s="54">
        <v>55677.394130000001</v>
      </c>
      <c r="D51" s="54">
        <v>1E-4</v>
      </c>
      <c r="E51" s="55">
        <f t="shared" si="1"/>
        <v>39664.69691579794</v>
      </c>
      <c r="F51" s="50">
        <f t="shared" si="7"/>
        <v>39665</v>
      </c>
      <c r="G51" s="49">
        <f t="shared" si="2"/>
        <v>-0.21794099999533501</v>
      </c>
      <c r="H51" s="12"/>
      <c r="I51" s="12"/>
      <c r="J51" s="12"/>
      <c r="K51" s="12">
        <f t="shared" si="8"/>
        <v>-0.21794099999533501</v>
      </c>
      <c r="L51" s="12"/>
      <c r="M51" s="12"/>
      <c r="N51" s="12"/>
      <c r="O51" s="12">
        <f t="shared" ca="1" si="3"/>
        <v>-0.21890220330630811</v>
      </c>
      <c r="P51" s="12">
        <f t="shared" si="4"/>
        <v>-0.22208148908202352</v>
      </c>
      <c r="Q51" s="14">
        <f t="shared" si="5"/>
        <v>40658.894130000001</v>
      </c>
      <c r="R51" s="12">
        <f t="shared" si="6"/>
        <v>1.7143649876986689E-5</v>
      </c>
      <c r="T51" s="9">
        <v>8.0000000000000007E-5</v>
      </c>
    </row>
    <row r="52" spans="1:20">
      <c r="A52" s="54" t="s">
        <v>64</v>
      </c>
      <c r="B52" s="58" t="s">
        <v>37</v>
      </c>
      <c r="C52" s="54">
        <v>56001.694499999998</v>
      </c>
      <c r="D52" s="54">
        <v>4.0000000000000002E-4</v>
      </c>
      <c r="E52" s="55">
        <f t="shared" si="1"/>
        <v>40115.691996438771</v>
      </c>
      <c r="F52" s="50">
        <f t="shared" si="7"/>
        <v>40116</v>
      </c>
      <c r="G52" s="49">
        <f t="shared" si="2"/>
        <v>-0.22147839999524876</v>
      </c>
      <c r="H52" s="12"/>
      <c r="I52" s="12"/>
      <c r="J52" s="12"/>
      <c r="K52" s="12">
        <f t="shared" si="8"/>
        <v>-0.22147839999524876</v>
      </c>
      <c r="L52" s="12"/>
      <c r="M52" s="12"/>
      <c r="N52" s="12"/>
      <c r="O52" s="12">
        <f t="shared" ca="1" si="3"/>
        <v>-0.22075685808891646</v>
      </c>
      <c r="P52" s="12">
        <f t="shared" si="4"/>
        <v>-0.22750103071481353</v>
      </c>
      <c r="Q52" s="14">
        <f t="shared" si="5"/>
        <v>40983.194499999998</v>
      </c>
      <c r="R52" s="12">
        <f t="shared" si="6"/>
        <v>3.6272080784245261E-5</v>
      </c>
    </row>
    <row r="53" spans="1:20">
      <c r="A53" s="72" t="s">
        <v>129</v>
      </c>
      <c r="B53" s="73" t="s">
        <v>37</v>
      </c>
      <c r="C53" s="74">
        <v>57131.358500000002</v>
      </c>
      <c r="D53" s="76">
        <v>1.2999999999999999E-3</v>
      </c>
      <c r="E53" s="55">
        <f t="shared" si="1"/>
        <v>41686.682824408061</v>
      </c>
      <c r="F53" s="50">
        <f t="shared" si="7"/>
        <v>41687</v>
      </c>
      <c r="G53" s="49">
        <f t="shared" si="2"/>
        <v>-0.22807379999721888</v>
      </c>
      <c r="H53" s="12"/>
      <c r="I53" s="12"/>
      <c r="J53" s="12"/>
      <c r="K53" s="12">
        <f t="shared" si="8"/>
        <v>-0.22807379999721888</v>
      </c>
      <c r="L53" s="12"/>
      <c r="M53" s="12"/>
      <c r="N53" s="12"/>
      <c r="O53" s="12">
        <f t="shared" ca="1" si="3"/>
        <v>-0.22721730745361216</v>
      </c>
      <c r="P53" s="12">
        <f t="shared" si="4"/>
        <v>-0.24998247372023452</v>
      </c>
      <c r="Q53" s="14">
        <f t="shared" si="5"/>
        <v>42112.858500000002</v>
      </c>
      <c r="R53" s="12">
        <f t="shared" si="6"/>
        <v>4.7998998430155585E-4</v>
      </c>
    </row>
    <row r="54" spans="1:20">
      <c r="A54" s="53"/>
      <c r="B54" s="53"/>
      <c r="C54" s="54"/>
      <c r="D54" s="54"/>
      <c r="E54" s="53"/>
    </row>
    <row r="55" spans="1:20">
      <c r="A55" s="53"/>
      <c r="B55" s="53"/>
      <c r="C55" s="54"/>
      <c r="D55" s="54"/>
      <c r="E55" s="53"/>
    </row>
    <row r="56" spans="1:20">
      <c r="C56" s="9"/>
      <c r="D56" s="9"/>
    </row>
    <row r="57" spans="1:20">
      <c r="C57" s="9"/>
      <c r="D57" s="9"/>
    </row>
    <row r="58" spans="1:20">
      <c r="C58" s="9"/>
      <c r="D58" s="9"/>
    </row>
    <row r="59" spans="1:20">
      <c r="C59" s="9"/>
      <c r="D59" s="9"/>
    </row>
    <row r="60" spans="1:20">
      <c r="C60" s="9"/>
      <c r="D60" s="9"/>
    </row>
    <row r="61" spans="1:20">
      <c r="C61" s="9"/>
      <c r="D61" s="9"/>
    </row>
    <row r="62" spans="1:20">
      <c r="C62" s="9"/>
      <c r="D62" s="9"/>
    </row>
    <row r="63" spans="1:20">
      <c r="C63" s="9"/>
      <c r="D63" s="9"/>
    </row>
    <row r="64" spans="1:20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6"/>
  <sheetViews>
    <sheetView workbookViewId="0">
      <pane xSplit="13" ySplit="21" topLeftCell="N37" activePane="bottomRight" state="frozen"/>
      <selection pane="topRight" activeCell="N1" sqref="N1"/>
      <selection pane="bottomLeft" activeCell="A22" sqref="A22"/>
      <selection pane="bottomRight" activeCell="I56" sqref="I5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2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41</v>
      </c>
      <c r="C1" s="10" t="s">
        <v>42</v>
      </c>
      <c r="U1" s="4" t="s">
        <v>9</v>
      </c>
      <c r="V1" s="6" t="s">
        <v>21</v>
      </c>
    </row>
    <row r="2" spans="1:22">
      <c r="A2" t="s">
        <v>23</v>
      </c>
      <c r="B2" s="8" t="s">
        <v>39</v>
      </c>
      <c r="C2" s="11" t="s">
        <v>43</v>
      </c>
      <c r="U2">
        <v>0</v>
      </c>
      <c r="V2">
        <f t="shared" ref="V2:V22" si="0">+D$11+D$12*U2+D$13*U2^2</f>
        <v>0.97065294672608593</v>
      </c>
    </row>
    <row r="3" spans="1:22" ht="13.5" thickBot="1">
      <c r="U3">
        <v>2000</v>
      </c>
      <c r="V3">
        <f t="shared" si="0"/>
        <v>0.854140071367124</v>
      </c>
    </row>
    <row r="4" spans="1:22" ht="14.25" thickTop="1" thickBot="1">
      <c r="A4" s="5" t="s">
        <v>0</v>
      </c>
      <c r="C4" s="2">
        <v>27155.406999999999</v>
      </c>
      <c r="D4" s="3">
        <v>0.71907739999999998</v>
      </c>
      <c r="F4" s="22" t="str">
        <f>"F"&amp;E19</f>
        <v>FNext ToM</v>
      </c>
      <c r="G4" s="23" t="str">
        <f>"G"&amp;E19</f>
        <v>GNext ToM</v>
      </c>
      <c r="U4">
        <v>4000</v>
      </c>
      <c r="V4">
        <f t="shared" si="0"/>
        <v>0.74363714232454081</v>
      </c>
    </row>
    <row r="5" spans="1:22" ht="13.5" thickTop="1">
      <c r="A5" s="18" t="s">
        <v>44</v>
      </c>
      <c r="B5" s="19"/>
      <c r="C5" s="20">
        <v>-9.5</v>
      </c>
      <c r="D5" s="19" t="s">
        <v>45</v>
      </c>
      <c r="U5">
        <v>6000</v>
      </c>
      <c r="V5">
        <f t="shared" si="0"/>
        <v>0.63914415959833659</v>
      </c>
    </row>
    <row r="6" spans="1:22">
      <c r="A6" s="5" t="s">
        <v>1</v>
      </c>
      <c r="U6">
        <v>8000</v>
      </c>
      <c r="V6">
        <f t="shared" si="0"/>
        <v>0.54066112318851134</v>
      </c>
    </row>
    <row r="7" spans="1:22">
      <c r="A7" t="s">
        <v>2</v>
      </c>
      <c r="C7">
        <v>55229.410150000003</v>
      </c>
      <c r="D7" s="43" t="s">
        <v>60</v>
      </c>
      <c r="U7">
        <v>10000</v>
      </c>
      <c r="V7">
        <f t="shared" si="0"/>
        <v>0.44818803309506494</v>
      </c>
    </row>
    <row r="8" spans="1:22">
      <c r="A8" t="s">
        <v>3</v>
      </c>
      <c r="C8">
        <v>0.71907529000000003</v>
      </c>
      <c r="D8" s="43" t="s">
        <v>60</v>
      </c>
      <c r="U8">
        <v>12000</v>
      </c>
      <c r="V8">
        <f t="shared" si="0"/>
        <v>0.36172488931799734</v>
      </c>
    </row>
    <row r="9" spans="1:22">
      <c r="A9" s="41" t="s">
        <v>54</v>
      </c>
      <c r="B9" s="42">
        <v>29</v>
      </c>
      <c r="C9" s="41" t="str">
        <f>"F"&amp;B9</f>
        <v>F29</v>
      </c>
      <c r="D9" s="41" t="str">
        <f>"G"&amp;B9</f>
        <v>G29</v>
      </c>
      <c r="E9" s="19"/>
      <c r="U9">
        <v>14000</v>
      </c>
      <c r="V9">
        <f t="shared" si="0"/>
        <v>0.28127169185730866</v>
      </c>
    </row>
    <row r="10" spans="1:22" ht="13.5" thickBot="1">
      <c r="A10" s="19"/>
      <c r="B10" s="19"/>
      <c r="C10" s="4" t="s">
        <v>19</v>
      </c>
      <c r="D10" s="4" t="s">
        <v>20</v>
      </c>
      <c r="E10" s="19"/>
      <c r="U10">
        <v>16000</v>
      </c>
      <c r="V10">
        <f t="shared" si="0"/>
        <v>0.20682844071299883</v>
      </c>
    </row>
    <row r="11" spans="1:22">
      <c r="A11" s="19" t="s">
        <v>15</v>
      </c>
      <c r="B11" s="19"/>
      <c r="C11" s="43">
        <f ca="1">INTERCEPT(INDIRECT(D9):G985,INDIRECT(C9):$F985)</f>
        <v>3.605699243408951E-4</v>
      </c>
      <c r="D11" s="21">
        <f>+E11*F11</f>
        <v>0.97065294672608593</v>
      </c>
      <c r="E11" s="38">
        <v>9.7065294672608591</v>
      </c>
      <c r="F11">
        <v>0.1</v>
      </c>
      <c r="U11">
        <v>18000</v>
      </c>
      <c r="V11">
        <f t="shared" si="0"/>
        <v>0.13839513588506788</v>
      </c>
    </row>
    <row r="12" spans="1:22">
      <c r="A12" s="19" t="s">
        <v>16</v>
      </c>
      <c r="B12" s="19"/>
      <c r="C12" s="43">
        <f ca="1">SLOPE(INDIRECT(D9):G985,INDIRECT(C9):$F985)</f>
        <v>-2.0023165925713876E-6</v>
      </c>
      <c r="D12" s="21">
        <f>+E12*F12</f>
        <v>-5.97589242585757E-5</v>
      </c>
      <c r="E12" s="39">
        <v>-5.9758924258575696</v>
      </c>
      <c r="F12">
        <v>1.0000000000000001E-5</v>
      </c>
      <c r="U12">
        <v>20000</v>
      </c>
      <c r="V12">
        <f t="shared" si="0"/>
        <v>7.5971777373515903E-2</v>
      </c>
    </row>
    <row r="13" spans="1:22" ht="13.5" thickBot="1">
      <c r="A13" s="19" t="s">
        <v>18</v>
      </c>
      <c r="B13" s="19"/>
      <c r="C13" s="21" t="s">
        <v>13</v>
      </c>
      <c r="D13" s="21">
        <f>+E13*F13</f>
        <v>7.512432895473598E-10</v>
      </c>
      <c r="E13" s="40">
        <v>7.5124328954735979</v>
      </c>
      <c r="F13" s="37">
        <v>1E-10</v>
      </c>
      <c r="U13">
        <v>22000</v>
      </c>
      <c r="V13">
        <f t="shared" si="0"/>
        <v>1.955836517834264E-2</v>
      </c>
    </row>
    <row r="14" spans="1:22">
      <c r="A14" s="19"/>
      <c r="B14" s="19"/>
      <c r="C14" s="19"/>
      <c r="D14" s="19"/>
      <c r="E14" s="19">
        <f>SUM(R22:R46)</f>
        <v>37.000759306328327</v>
      </c>
      <c r="U14">
        <v>24000</v>
      </c>
      <c r="V14">
        <f t="shared" si="0"/>
        <v>-3.08451007004516E-2</v>
      </c>
    </row>
    <row r="15" spans="1:22">
      <c r="A15" s="24" t="s">
        <v>17</v>
      </c>
      <c r="B15" s="19"/>
      <c r="C15" s="25">
        <f ca="1">(C7+C11)+(C8+C12)*INT(MAX(F21:F3511))</f>
        <v>57131.35935649254</v>
      </c>
      <c r="D15" s="23">
        <f>+C7+INT(MAX(F21:F1568))*C8+D11+D12*INT(MAX(F21:F4003))+D13*INT(MAX(F21:F4030)^2)</f>
        <v>57132.182138358912</v>
      </c>
      <c r="E15" s="26" t="s">
        <v>55</v>
      </c>
      <c r="F15" s="20">
        <v>1</v>
      </c>
      <c r="U15">
        <v>26000</v>
      </c>
      <c r="V15">
        <f t="shared" si="0"/>
        <v>-7.5238620262867095E-2</v>
      </c>
    </row>
    <row r="16" spans="1:22">
      <c r="A16" s="28" t="s">
        <v>4</v>
      </c>
      <c r="B16" s="19"/>
      <c r="C16" s="29">
        <f ca="1">+C8+C12</f>
        <v>0.7190732876834075</v>
      </c>
      <c r="D16" s="23">
        <f>+C8+D12+2*D13*MAX(F21:F876)</f>
        <v>0.71901950515274315</v>
      </c>
      <c r="E16" s="26" t="s">
        <v>46</v>
      </c>
      <c r="F16" s="27">
        <f ca="1">NOW()+15018.5+$C$5/24</f>
        <v>60355.731711574073</v>
      </c>
      <c r="U16">
        <v>28000</v>
      </c>
      <c r="V16">
        <f t="shared" si="0"/>
        <v>-0.11362219350890357</v>
      </c>
    </row>
    <row r="17" spans="1:32" ht="13.5" thickBot="1">
      <c r="A17" s="26" t="s">
        <v>40</v>
      </c>
      <c r="B17" s="19"/>
      <c r="C17" s="19">
        <f>COUNT(C21:C428)</f>
        <v>33</v>
      </c>
      <c r="D17" s="26"/>
      <c r="E17" s="26" t="s">
        <v>56</v>
      </c>
      <c r="F17" s="27">
        <f ca="1">ROUND(2*(F16-$C$7)/$C$8,0)/2+F15</f>
        <v>7130</v>
      </c>
      <c r="U17">
        <v>30000</v>
      </c>
      <c r="V17">
        <f t="shared" si="0"/>
        <v>-0.14599582043856119</v>
      </c>
    </row>
    <row r="18" spans="1:32" ht="14.25" thickTop="1" thickBot="1">
      <c r="A18" s="5" t="s">
        <v>57</v>
      </c>
      <c r="B18" s="19"/>
      <c r="C18" s="31">
        <f ca="1">+C15</f>
        <v>57131.35935649254</v>
      </c>
      <c r="D18" s="32">
        <f ca="1">+C16</f>
        <v>0.7190732876834075</v>
      </c>
      <c r="E18" s="26" t="s">
        <v>47</v>
      </c>
      <c r="F18" s="23">
        <f ca="1">ROUND(2*(F16-$C$15)/$C$16,0)/2+F15</f>
        <v>4485</v>
      </c>
      <c r="U18">
        <v>32000</v>
      </c>
      <c r="V18">
        <f t="shared" si="0"/>
        <v>-0.17235950105184006</v>
      </c>
    </row>
    <row r="19" spans="1:32" ht="14.25" thickTop="1" thickBot="1">
      <c r="A19" s="5" t="s">
        <v>58</v>
      </c>
      <c r="C19" s="44">
        <f>+D15</f>
        <v>57132.182138358912</v>
      </c>
      <c r="D19" s="45">
        <f>+D16</f>
        <v>0.71901950515274315</v>
      </c>
      <c r="E19" s="26" t="s">
        <v>48</v>
      </c>
      <c r="F19" s="30">
        <f ca="1">+$C$15+$C$16*F18-15018.5-$C$5/24</f>
        <v>45338.298885085955</v>
      </c>
      <c r="U19">
        <v>34000</v>
      </c>
      <c r="V19">
        <f t="shared" si="0"/>
        <v>-0.19271323534874019</v>
      </c>
    </row>
    <row r="20" spans="1:32" ht="13.5" thickBot="1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35</v>
      </c>
      <c r="J20" s="7" t="s">
        <v>38</v>
      </c>
      <c r="K20" s="7" t="s">
        <v>50</v>
      </c>
      <c r="L20" s="7" t="s">
        <v>68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>
        <v>36000</v>
      </c>
      <c r="V20">
        <f t="shared" si="0"/>
        <v>-0.20705702332926113</v>
      </c>
    </row>
    <row r="21" spans="1:32" s="12" customFormat="1" ht="12.75" customHeight="1">
      <c r="A21" s="12" t="s">
        <v>11</v>
      </c>
      <c r="C21" s="13">
        <v>27155.406999999999</v>
      </c>
      <c r="D21" s="13" t="s">
        <v>13</v>
      </c>
      <c r="E21" s="12">
        <f t="shared" ref="E21:E53" si="1">+(C21-C$7)/C$8</f>
        <v>-39041.813201507735</v>
      </c>
      <c r="F21" s="12">
        <f t="shared" ref="F21:F53" si="2">ROUND(2*E21,0)/2</f>
        <v>-39042</v>
      </c>
      <c r="G21" s="12">
        <f t="shared" ref="G21:G53" si="3">+C21-(C$7+F21*C$8)</f>
        <v>0.13432217999798013</v>
      </c>
      <c r="H21" s="12">
        <v>0</v>
      </c>
      <c r="O21" s="12">
        <f t="shared" ref="O21:O53" ca="1" si="4">+C$11+C$12*$F21</f>
        <v>7.8535014331513012E-2</v>
      </c>
      <c r="P21" s="12">
        <f t="shared" ref="P21:P53" si="5">+D$11+D$12*F21+D$13*F21^2</f>
        <v>4.4488643092406521</v>
      </c>
      <c r="Q21" s="14">
        <f t="shared" ref="Q21:Q53" si="6">+C21-15018.5</f>
        <v>12136.906999999999</v>
      </c>
      <c r="U21">
        <v>38000</v>
      </c>
      <c r="V21">
        <f t="shared" si="0"/>
        <v>-0.2153908649934031</v>
      </c>
    </row>
    <row r="22" spans="1:32" s="12" customFormat="1" ht="12.75" customHeight="1">
      <c r="A22" s="12" t="s">
        <v>28</v>
      </c>
      <c r="C22" s="13">
        <v>42887.377999999997</v>
      </c>
      <c r="D22" s="13"/>
      <c r="E22" s="12">
        <f t="shared" si="1"/>
        <v>-17163.75506381259</v>
      </c>
      <c r="F22" s="12">
        <f t="shared" si="2"/>
        <v>-17164</v>
      </c>
      <c r="G22" s="12">
        <f t="shared" si="3"/>
        <v>0.1761275599928922</v>
      </c>
      <c r="I22" s="12">
        <f>+G22</f>
        <v>0.1761275599928922</v>
      </c>
      <c r="O22" s="12">
        <f t="shared" ca="1" si="4"/>
        <v>3.4728331919236188E-2</v>
      </c>
      <c r="P22" s="12">
        <f t="shared" si="5"/>
        <v>2.2176735714014977</v>
      </c>
      <c r="Q22" s="14">
        <f t="shared" si="6"/>
        <v>27868.877999999997</v>
      </c>
      <c r="R22" s="12">
        <f t="shared" ref="R22:R53" si="7">+(P22-G22)^2</f>
        <v>4.1679101166983861</v>
      </c>
      <c r="U22">
        <v>40000</v>
      </c>
      <c r="V22">
        <f t="shared" si="0"/>
        <v>-0.21771476034116644</v>
      </c>
      <c r="AA22" s="12">
        <v>10</v>
      </c>
      <c r="AC22" s="12" t="s">
        <v>27</v>
      </c>
      <c r="AF22" s="12" t="s">
        <v>29</v>
      </c>
    </row>
    <row r="23" spans="1:32" s="12" customFormat="1" ht="12.75" customHeight="1">
      <c r="A23" s="12" t="s">
        <v>30</v>
      </c>
      <c r="C23" s="13">
        <v>43568.353999999999</v>
      </c>
      <c r="D23" s="13"/>
      <c r="E23" s="12">
        <f t="shared" si="1"/>
        <v>-16216.738792401007</v>
      </c>
      <c r="F23" s="12">
        <f t="shared" si="2"/>
        <v>-16216.5</v>
      </c>
      <c r="G23" s="12">
        <f t="shared" si="3"/>
        <v>-0.17170971500308951</v>
      </c>
      <c r="I23" s="12">
        <f>+G23</f>
        <v>-0.17170971500308951</v>
      </c>
      <c r="O23" s="12">
        <f t="shared" ca="1" si="4"/>
        <v>3.28311369477748E-2</v>
      </c>
      <c r="P23" s="12">
        <f t="shared" si="5"/>
        <v>2.1372916500626653</v>
      </c>
      <c r="Q23" s="14">
        <f t="shared" si="6"/>
        <v>28549.853999999999</v>
      </c>
      <c r="R23" s="12">
        <f t="shared" si="7"/>
        <v>5.3314873038755195</v>
      </c>
      <c r="U23"/>
      <c r="AA23" s="12">
        <v>7</v>
      </c>
      <c r="AC23" s="12" t="s">
        <v>27</v>
      </c>
      <c r="AF23" s="12" t="s">
        <v>29</v>
      </c>
    </row>
    <row r="24" spans="1:32" s="12" customFormat="1" ht="12.75" customHeight="1">
      <c r="A24" s="12" t="s">
        <v>31</v>
      </c>
      <c r="C24" s="13">
        <v>43957.38</v>
      </c>
      <c r="D24" s="13"/>
      <c r="E24" s="12">
        <f t="shared" si="1"/>
        <v>-15675.730075497388</v>
      </c>
      <c r="F24" s="12">
        <f t="shared" si="2"/>
        <v>-15675.5</v>
      </c>
      <c r="G24" s="12">
        <f t="shared" si="3"/>
        <v>-0.16544160500779981</v>
      </c>
      <c r="I24" s="12">
        <f>+G24</f>
        <v>-0.16544160500779981</v>
      </c>
      <c r="O24" s="12">
        <f t="shared" ca="1" si="4"/>
        <v>3.1747883671193682E-2</v>
      </c>
      <c r="P24" s="12">
        <f t="shared" si="5"/>
        <v>2.0920004418530538</v>
      </c>
      <c r="Q24" s="14">
        <f t="shared" si="6"/>
        <v>28938.879999999997</v>
      </c>
      <c r="R24" s="12">
        <f t="shared" si="7"/>
        <v>5.0960445949353206</v>
      </c>
      <c r="AA24" s="12">
        <v>6</v>
      </c>
      <c r="AC24" s="12" t="s">
        <v>27</v>
      </c>
      <c r="AF24" s="12" t="s">
        <v>29</v>
      </c>
    </row>
    <row r="25" spans="1:32" s="12" customFormat="1" ht="12.75" customHeight="1">
      <c r="A25" s="12" t="s">
        <v>34</v>
      </c>
      <c r="C25" s="13">
        <v>50486.419500000004</v>
      </c>
      <c r="D25" s="13">
        <v>5.0000000000000001E-4</v>
      </c>
      <c r="E25" s="49">
        <f t="shared" si="1"/>
        <v>-6595.9583314286874</v>
      </c>
      <c r="F25" s="49">
        <f t="shared" si="2"/>
        <v>-6596</v>
      </c>
      <c r="G25" s="49">
        <f t="shared" si="3"/>
        <v>2.9962840002554003E-2</v>
      </c>
      <c r="I25" s="12">
        <f>+G25</f>
        <v>2.9962840002554003E-2</v>
      </c>
      <c r="O25" s="12">
        <f t="shared" ca="1" si="4"/>
        <v>1.3567850168941768E-2</v>
      </c>
      <c r="P25" s="12">
        <f t="shared" si="5"/>
        <v>1.3975073152025388</v>
      </c>
      <c r="Q25" s="14">
        <f t="shared" si="6"/>
        <v>35467.919500000004</v>
      </c>
      <c r="R25" s="12">
        <f t="shared" si="7"/>
        <v>1.8701778916500018</v>
      </c>
      <c r="AA25" s="12">
        <v>16</v>
      </c>
      <c r="AC25" s="12" t="s">
        <v>32</v>
      </c>
      <c r="AD25" s="12" t="s">
        <v>33</v>
      </c>
      <c r="AF25" s="12" t="s">
        <v>29</v>
      </c>
    </row>
    <row r="26" spans="1:32" s="12" customFormat="1" ht="12.75" customHeight="1">
      <c r="A26" s="12" t="s">
        <v>51</v>
      </c>
      <c r="B26" s="36" t="s">
        <v>37</v>
      </c>
      <c r="C26" s="13">
        <v>51275.212</v>
      </c>
      <c r="D26" s="13" t="s">
        <v>52</v>
      </c>
      <c r="E26" s="49">
        <f t="shared" si="1"/>
        <v>-5499.0043532159252</v>
      </c>
      <c r="F26" s="49">
        <f t="shared" si="2"/>
        <v>-5499</v>
      </c>
      <c r="G26" s="49">
        <f t="shared" si="3"/>
        <v>-3.1302900024456903E-3</v>
      </c>
      <c r="N26" s="12">
        <f>+G26</f>
        <v>-3.1302900024456903E-3</v>
      </c>
      <c r="O26" s="12">
        <f t="shared" ca="1" si="4"/>
        <v>1.1371308866890955E-2</v>
      </c>
      <c r="P26" s="12">
        <f t="shared" si="5"/>
        <v>1.3219841178078595</v>
      </c>
      <c r="Q26" s="14">
        <f t="shared" si="6"/>
        <v>36256.712</v>
      </c>
      <c r="R26" s="12">
        <f t="shared" si="7"/>
        <v>1.7559281937864559</v>
      </c>
    </row>
    <row r="27" spans="1:32" s="12" customFormat="1" ht="12.75" customHeight="1">
      <c r="A27" s="15" t="s">
        <v>36</v>
      </c>
      <c r="B27" s="16" t="s">
        <v>37</v>
      </c>
      <c r="C27" s="17">
        <v>53056.373099999997</v>
      </c>
      <c r="D27" s="17">
        <v>1.9E-3</v>
      </c>
      <c r="E27" s="49">
        <f t="shared" si="1"/>
        <v>-3021.9882121105929</v>
      </c>
      <c r="F27" s="49">
        <f t="shared" si="2"/>
        <v>-3022</v>
      </c>
      <c r="G27" s="49">
        <f t="shared" si="3"/>
        <v>8.4763799968641251E-3</v>
      </c>
      <c r="J27" s="12">
        <f>+G27</f>
        <v>8.4763799968641251E-3</v>
      </c>
      <c r="O27" s="12">
        <f t="shared" ca="1" si="4"/>
        <v>6.4115706670916286E-3</v>
      </c>
      <c r="P27" s="12">
        <f t="shared" si="5"/>
        <v>1.1581051331574004</v>
      </c>
      <c r="Q27" s="14">
        <f t="shared" si="6"/>
        <v>38037.873099999997</v>
      </c>
      <c r="R27" s="12">
        <f t="shared" si="7"/>
        <v>1.3216462700934493</v>
      </c>
    </row>
    <row r="28" spans="1:32" s="12" customFormat="1" ht="12.75" customHeight="1">
      <c r="A28" s="46" t="s">
        <v>49</v>
      </c>
      <c r="B28" s="47" t="s">
        <v>37</v>
      </c>
      <c r="C28" s="48">
        <v>54922.364759999997</v>
      </c>
      <c r="D28" s="48">
        <v>4.0000000000000002E-4</v>
      </c>
      <c r="E28" s="49">
        <f t="shared" si="1"/>
        <v>-427.00033538908917</v>
      </c>
      <c r="F28" s="49">
        <f t="shared" si="2"/>
        <v>-427</v>
      </c>
      <c r="G28" s="49">
        <f t="shared" si="3"/>
        <v>-2.4117000430123881E-4</v>
      </c>
      <c r="K28" s="12">
        <f t="shared" ref="K28:K53" si="8">+G28</f>
        <v>-2.4117000430123881E-4</v>
      </c>
      <c r="O28" s="12">
        <f t="shared" ca="1" si="4"/>
        <v>1.2155591093688776E-3</v>
      </c>
      <c r="P28" s="12">
        <f t="shared" si="5"/>
        <v>0.99630698082223768</v>
      </c>
      <c r="Q28" s="14">
        <f t="shared" si="6"/>
        <v>39903.864759999997</v>
      </c>
      <c r="R28" s="12">
        <f t="shared" si="7"/>
        <v>0.99310821691579421</v>
      </c>
    </row>
    <row r="29" spans="1:32" s="12" customFormat="1" ht="12.75" customHeight="1">
      <c r="A29" s="12" t="s">
        <v>53</v>
      </c>
      <c r="C29" s="13">
        <v>55229.410179999999</v>
      </c>
      <c r="D29" s="13">
        <v>1E-4</v>
      </c>
      <c r="E29" s="49">
        <f t="shared" si="1"/>
        <v>4.1720242680230946E-5</v>
      </c>
      <c r="F29" s="49">
        <f t="shared" si="2"/>
        <v>0</v>
      </c>
      <c r="G29" s="49">
        <f t="shared" si="3"/>
        <v>2.9999995604157448E-5</v>
      </c>
      <c r="K29" s="12">
        <f t="shared" si="8"/>
        <v>2.9999995604157448E-5</v>
      </c>
      <c r="O29" s="12">
        <f t="shared" ca="1" si="4"/>
        <v>3.605699243408951E-4</v>
      </c>
      <c r="P29" s="12">
        <f t="shared" si="5"/>
        <v>0.97065294672608593</v>
      </c>
      <c r="Q29" s="14">
        <f t="shared" si="6"/>
        <v>40210.910179999999</v>
      </c>
      <c r="R29" s="12">
        <f t="shared" si="7"/>
        <v>0.94210890471976361</v>
      </c>
      <c r="T29" s="13">
        <v>6.9999999999999994E-5</v>
      </c>
    </row>
    <row r="30" spans="1:32" s="12" customFormat="1" ht="12.75" customHeight="1">
      <c r="A30" s="12" t="s">
        <v>53</v>
      </c>
      <c r="C30" s="13">
        <v>55247.387040000001</v>
      </c>
      <c r="D30" s="13">
        <v>1E-4</v>
      </c>
      <c r="E30" s="49">
        <f t="shared" si="1"/>
        <v>25.000010777728285</v>
      </c>
      <c r="F30" s="49">
        <f t="shared" si="2"/>
        <v>25</v>
      </c>
      <c r="G30" s="49">
        <f t="shared" si="3"/>
        <v>7.7500008046627045E-6</v>
      </c>
      <c r="K30" s="12">
        <f t="shared" si="8"/>
        <v>7.7500008046627045E-6</v>
      </c>
      <c r="O30" s="12">
        <f t="shared" ca="1" si="4"/>
        <v>3.1051200952661039E-4</v>
      </c>
      <c r="P30" s="12">
        <f t="shared" si="5"/>
        <v>0.96915944314667757</v>
      </c>
      <c r="Q30" s="14">
        <f t="shared" si="6"/>
        <v>40228.887040000001</v>
      </c>
      <c r="R30" s="12">
        <f t="shared" si="7"/>
        <v>0.93925500432751219</v>
      </c>
      <c r="T30" s="13">
        <v>9.0000000000000006E-5</v>
      </c>
    </row>
    <row r="31" spans="1:32" s="12" customFormat="1" ht="12.75" customHeight="1">
      <c r="A31" s="12" t="s">
        <v>53</v>
      </c>
      <c r="C31" s="13">
        <v>55250.982190000002</v>
      </c>
      <c r="D31" s="13">
        <v>1.3999999999999999E-4</v>
      </c>
      <c r="E31" s="49">
        <f t="shared" si="1"/>
        <v>29.999695859385053</v>
      </c>
      <c r="F31" s="49">
        <f t="shared" si="2"/>
        <v>30</v>
      </c>
      <c r="G31" s="49">
        <f t="shared" si="3"/>
        <v>-2.1869999909540638E-4</v>
      </c>
      <c r="K31" s="12">
        <f t="shared" si="8"/>
        <v>-2.1869999909540638E-4</v>
      </c>
      <c r="O31" s="12">
        <f t="shared" ca="1" si="4"/>
        <v>3.0050042656375349E-4</v>
      </c>
      <c r="P31" s="12">
        <f t="shared" si="5"/>
        <v>0.96886085511728925</v>
      </c>
      <c r="Q31" s="14">
        <f t="shared" si="6"/>
        <v>40232.482190000002</v>
      </c>
      <c r="R31" s="12">
        <f t="shared" si="7"/>
        <v>0.93911518414457007</v>
      </c>
      <c r="T31" s="13">
        <v>1.3999999999999999E-4</v>
      </c>
    </row>
    <row r="32" spans="1:32" s="12" customFormat="1" ht="12.75" customHeight="1">
      <c r="A32" s="12" t="s">
        <v>53</v>
      </c>
      <c r="C32" s="13">
        <v>55257.453500000003</v>
      </c>
      <c r="D32" s="13">
        <v>2.9999999999999997E-4</v>
      </c>
      <c r="E32" s="49">
        <f t="shared" si="1"/>
        <v>38.999184633364216</v>
      </c>
      <c r="F32" s="49">
        <f t="shared" si="2"/>
        <v>39</v>
      </c>
      <c r="G32" s="49">
        <f t="shared" si="3"/>
        <v>-5.8631000138120726E-4</v>
      </c>
      <c r="K32" s="12">
        <f t="shared" si="8"/>
        <v>-5.8631000138120726E-4</v>
      </c>
      <c r="O32" s="12">
        <f t="shared" ca="1" si="4"/>
        <v>2.82479577230611E-4</v>
      </c>
      <c r="P32" s="12">
        <f t="shared" si="5"/>
        <v>0.96832349132104489</v>
      </c>
      <c r="Q32" s="14">
        <f t="shared" si="6"/>
        <v>40238.953500000003</v>
      </c>
      <c r="R32" s="12">
        <f t="shared" si="7"/>
        <v>0.93878620309866323</v>
      </c>
      <c r="T32" s="13">
        <v>2.9999999999999997E-4</v>
      </c>
    </row>
    <row r="33" spans="1:20" s="12" customFormat="1" ht="12.75" customHeight="1">
      <c r="A33" s="12" t="s">
        <v>53</v>
      </c>
      <c r="C33" s="13">
        <v>55260.330419999998</v>
      </c>
      <c r="D33" s="13">
        <v>1E-4</v>
      </c>
      <c r="E33" s="49">
        <f t="shared" si="1"/>
        <v>43.000045238649584</v>
      </c>
      <c r="F33" s="49">
        <f t="shared" si="2"/>
        <v>43</v>
      </c>
      <c r="G33" s="49">
        <f t="shared" si="3"/>
        <v>3.2529991585761309E-5</v>
      </c>
      <c r="K33" s="12">
        <f t="shared" si="8"/>
        <v>3.2529991585761309E-5</v>
      </c>
      <c r="O33" s="12">
        <f t="shared" ca="1" si="4"/>
        <v>2.744703108603254E-4</v>
      </c>
      <c r="P33" s="12">
        <f t="shared" si="5"/>
        <v>0.96808470203180952</v>
      </c>
      <c r="Q33" s="14">
        <f t="shared" si="6"/>
        <v>40241.830419999998</v>
      </c>
      <c r="R33" s="12">
        <f t="shared" si="7"/>
        <v>0.93712500779179497</v>
      </c>
      <c r="T33" s="13">
        <v>8.0000000000000007E-5</v>
      </c>
    </row>
    <row r="34" spans="1:20" s="12" customFormat="1" ht="12.75" customHeight="1">
      <c r="A34" s="12" t="s">
        <v>53</v>
      </c>
      <c r="C34" s="13">
        <v>55260.330450000001</v>
      </c>
      <c r="D34" s="13">
        <v>1.2999999999999999E-4</v>
      </c>
      <c r="E34" s="49">
        <f t="shared" si="1"/>
        <v>43.000086958902386</v>
      </c>
      <c r="F34" s="49">
        <f t="shared" si="2"/>
        <v>43</v>
      </c>
      <c r="G34" s="49">
        <f t="shared" si="3"/>
        <v>6.2529994465876371E-5</v>
      </c>
      <c r="K34" s="12">
        <f t="shared" si="8"/>
        <v>6.2529994465876371E-5</v>
      </c>
      <c r="O34" s="12">
        <f t="shared" ca="1" si="4"/>
        <v>2.744703108603254E-4</v>
      </c>
      <c r="P34" s="12">
        <f t="shared" si="5"/>
        <v>0.96808470203180952</v>
      </c>
      <c r="Q34" s="14">
        <f t="shared" si="6"/>
        <v>40241.830450000001</v>
      </c>
      <c r="R34" s="12">
        <f t="shared" si="7"/>
        <v>0.93706692555589655</v>
      </c>
      <c r="T34" s="13">
        <v>1.2999999999999999E-4</v>
      </c>
    </row>
    <row r="35" spans="1:20" s="12" customFormat="1" ht="12.75" customHeight="1">
      <c r="A35" s="12" t="s">
        <v>53</v>
      </c>
      <c r="C35" s="13">
        <v>55268.959300000002</v>
      </c>
      <c r="D35" s="13">
        <v>2.0000000000000001E-4</v>
      </c>
      <c r="E35" s="49">
        <f t="shared" si="1"/>
        <v>55.000012585606875</v>
      </c>
      <c r="F35" s="49">
        <f t="shared" si="2"/>
        <v>55</v>
      </c>
      <c r="G35" s="49">
        <f t="shared" si="3"/>
        <v>9.0499961515888572E-6</v>
      </c>
      <c r="K35" s="12">
        <f t="shared" si="8"/>
        <v>9.0499961515888572E-6</v>
      </c>
      <c r="O35" s="12">
        <f t="shared" ca="1" si="4"/>
        <v>2.5044251174946878E-4</v>
      </c>
      <c r="P35" s="12">
        <f t="shared" si="5"/>
        <v>0.96736847840281515</v>
      </c>
      <c r="Q35" s="14">
        <f t="shared" si="6"/>
        <v>40250.459300000002</v>
      </c>
      <c r="R35" s="12">
        <f t="shared" si="7"/>
        <v>0.93578426372726686</v>
      </c>
      <c r="T35" s="13">
        <v>2.0000000000000001E-4</v>
      </c>
    </row>
    <row r="36" spans="1:20" s="12" customFormat="1" ht="12.75" customHeight="1">
      <c r="A36" s="12" t="s">
        <v>53</v>
      </c>
      <c r="C36" s="13">
        <v>55273.992899999997</v>
      </c>
      <c r="D36" s="13">
        <v>4.0000000000000002E-4</v>
      </c>
      <c r="E36" s="49">
        <f t="shared" si="1"/>
        <v>62.000114063152026</v>
      </c>
      <c r="F36" s="49">
        <f t="shared" si="2"/>
        <v>62</v>
      </c>
      <c r="G36" s="49">
        <f t="shared" si="3"/>
        <v>8.2019992987625301E-5</v>
      </c>
      <c r="K36" s="12">
        <f t="shared" si="8"/>
        <v>8.2019992987625301E-5</v>
      </c>
      <c r="O36" s="12">
        <f t="shared" ca="1" si="4"/>
        <v>2.3642629560146906E-4</v>
      </c>
      <c r="P36" s="12">
        <f t="shared" si="5"/>
        <v>0.96695078120125921</v>
      </c>
      <c r="Q36" s="14">
        <f t="shared" si="6"/>
        <v>40255.492899999997</v>
      </c>
      <c r="R36" s="12">
        <f t="shared" si="7"/>
        <v>0.93483520140041776</v>
      </c>
      <c r="T36" s="13">
        <v>4.0000000000000002E-4</v>
      </c>
    </row>
    <row r="37" spans="1:20" s="12" customFormat="1" ht="12.75" customHeight="1">
      <c r="A37" s="12" t="s">
        <v>53</v>
      </c>
      <c r="C37" s="13">
        <v>55276.869299999998</v>
      </c>
      <c r="D37" s="13">
        <v>5.0000000000000001E-4</v>
      </c>
      <c r="E37" s="49">
        <f t="shared" si="1"/>
        <v>66.000251517466452</v>
      </c>
      <c r="F37" s="49">
        <f t="shared" si="2"/>
        <v>66</v>
      </c>
      <c r="G37" s="49">
        <f t="shared" si="3"/>
        <v>1.8085999181494117E-4</v>
      </c>
      <c r="K37" s="12">
        <f t="shared" si="8"/>
        <v>1.8085999181494117E-4</v>
      </c>
      <c r="O37" s="12">
        <f t="shared" ca="1" si="4"/>
        <v>2.2841702923118352E-4</v>
      </c>
      <c r="P37" s="12">
        <f t="shared" si="5"/>
        <v>0.96671213014078916</v>
      </c>
      <c r="Q37" s="14">
        <f t="shared" si="6"/>
        <v>40258.369299999998</v>
      </c>
      <c r="R37" s="12">
        <f t="shared" si="7"/>
        <v>0.93418269617578942</v>
      </c>
      <c r="T37" s="13">
        <v>5.0000000000000001E-4</v>
      </c>
    </row>
    <row r="38" spans="1:20">
      <c r="A38" s="33" t="s">
        <v>59</v>
      </c>
      <c r="B38" s="34" t="s">
        <v>37</v>
      </c>
      <c r="C38" s="35">
        <v>55278.307070000003</v>
      </c>
      <c r="D38" s="35">
        <v>2.9999999999999997E-4</v>
      </c>
      <c r="E38" s="49">
        <f t="shared" si="1"/>
        <v>67.999722254395948</v>
      </c>
      <c r="F38" s="49">
        <f t="shared" si="2"/>
        <v>68</v>
      </c>
      <c r="G38" s="49">
        <f t="shared" si="3"/>
        <v>-1.9972000154666603E-4</v>
      </c>
      <c r="H38" s="12"/>
      <c r="I38" s="12"/>
      <c r="J38" s="12"/>
      <c r="K38" s="12">
        <f t="shared" si="8"/>
        <v>-1.9972000154666603E-4</v>
      </c>
      <c r="L38" s="12"/>
      <c r="M38" s="12"/>
      <c r="N38" s="12"/>
      <c r="O38" s="12">
        <f t="shared" ca="1" si="4"/>
        <v>2.2441239604604075E-4</v>
      </c>
      <c r="P38" s="12">
        <f t="shared" si="5"/>
        <v>0.96659281362547367</v>
      </c>
      <c r="Q38" s="14">
        <f t="shared" si="6"/>
        <v>40259.807070000003</v>
      </c>
      <c r="R38" s="12">
        <f t="shared" si="7"/>
        <v>0.93468780307695321</v>
      </c>
    </row>
    <row r="39" spans="1:20" s="12" customFormat="1" ht="12.75" customHeight="1">
      <c r="A39" s="12" t="s">
        <v>53</v>
      </c>
      <c r="C39" s="13">
        <v>55304.912499999999</v>
      </c>
      <c r="D39" s="13">
        <v>5.0000000000000001E-4</v>
      </c>
      <c r="E39" s="49">
        <f t="shared" si="1"/>
        <v>104.99922754958692</v>
      </c>
      <c r="F39" s="49">
        <f t="shared" si="2"/>
        <v>105</v>
      </c>
      <c r="G39" s="49">
        <f t="shared" si="3"/>
        <v>-5.5545000213896856E-4</v>
      </c>
      <c r="K39" s="12">
        <f t="shared" si="8"/>
        <v>-5.5545000213896856E-4</v>
      </c>
      <c r="O39" s="12">
        <f t="shared" ca="1" si="4"/>
        <v>1.5032668212089939E-4</v>
      </c>
      <c r="P39" s="12">
        <f t="shared" si="5"/>
        <v>0.96438654213620278</v>
      </c>
      <c r="Q39" s="14">
        <f t="shared" si="6"/>
        <v>40286.412499999999</v>
      </c>
      <c r="R39" s="12">
        <f t="shared" si="7"/>
        <v>0.93111304819191165</v>
      </c>
      <c r="T39" s="13">
        <v>5.0000000000000001E-4</v>
      </c>
    </row>
    <row r="40" spans="1:20" s="12" customFormat="1" ht="12.75" customHeight="1">
      <c r="A40" s="56" t="s">
        <v>62</v>
      </c>
      <c r="B40" s="57" t="s">
        <v>63</v>
      </c>
      <c r="C40" s="56">
        <v>55623.463199999998</v>
      </c>
      <c r="D40" s="77">
        <v>2.7000000000000001E-3</v>
      </c>
      <c r="E40" s="49">
        <f t="shared" si="1"/>
        <v>547.99970946018038</v>
      </c>
      <c r="F40" s="49">
        <f t="shared" si="2"/>
        <v>548</v>
      </c>
      <c r="G40" s="49">
        <f t="shared" si="3"/>
        <v>-2.089200061163865E-4</v>
      </c>
      <c r="K40" s="12">
        <f t="shared" si="8"/>
        <v>-2.089200061163865E-4</v>
      </c>
      <c r="O40" s="12">
        <f t="shared" ca="1" si="4"/>
        <v>-7.3669956838822532E-4</v>
      </c>
      <c r="P40" s="12">
        <f t="shared" si="5"/>
        <v>0.93813065759721059</v>
      </c>
      <c r="Q40" s="14">
        <f t="shared" si="6"/>
        <v>40604.963199999998</v>
      </c>
      <c r="R40" s="12">
        <f t="shared" si="7"/>
        <v>0.88048116289679013</v>
      </c>
      <c r="T40" s="13">
        <v>2.0000000000000001E-4</v>
      </c>
    </row>
    <row r="41" spans="1:20" s="12" customFormat="1" ht="12.75" customHeight="1">
      <c r="A41" s="53" t="s">
        <v>53</v>
      </c>
      <c r="B41" s="53"/>
      <c r="C41" s="54">
        <v>55627.058299999997</v>
      </c>
      <c r="D41" s="54">
        <v>2.0000000000000001E-4</v>
      </c>
      <c r="E41" s="49">
        <f t="shared" si="1"/>
        <v>552.99932500808586</v>
      </c>
      <c r="F41" s="49">
        <f t="shared" si="2"/>
        <v>553</v>
      </c>
      <c r="G41" s="49">
        <f t="shared" si="3"/>
        <v>-4.8537000839132816E-4</v>
      </c>
      <c r="K41" s="12">
        <f t="shared" si="8"/>
        <v>-4.8537000839132816E-4</v>
      </c>
      <c r="O41" s="12">
        <f t="shared" ca="1" si="4"/>
        <v>-7.4671115135108222E-4</v>
      </c>
      <c r="P41" s="12">
        <f t="shared" si="5"/>
        <v>0.93783599857022681</v>
      </c>
      <c r="Q41" s="14">
        <f t="shared" si="6"/>
        <v>40608.558299999997</v>
      </c>
      <c r="R41" s="12">
        <f t="shared" si="7"/>
        <v>0.88044699073125099</v>
      </c>
      <c r="T41" s="13">
        <v>4.0000000000000002E-4</v>
      </c>
    </row>
    <row r="42" spans="1:20" s="12" customFormat="1" ht="12.75" customHeight="1">
      <c r="A42" s="53" t="s">
        <v>53</v>
      </c>
      <c r="B42" s="53"/>
      <c r="C42" s="54">
        <v>55627.058600000004</v>
      </c>
      <c r="D42" s="54">
        <v>4.0000000000000002E-4</v>
      </c>
      <c r="E42" s="49">
        <f t="shared" si="1"/>
        <v>552.99974221058346</v>
      </c>
      <c r="F42" s="49">
        <f t="shared" si="2"/>
        <v>553</v>
      </c>
      <c r="G42" s="49">
        <f t="shared" si="3"/>
        <v>-1.8537000141805038E-4</v>
      </c>
      <c r="K42" s="12">
        <f t="shared" si="8"/>
        <v>-1.8537000141805038E-4</v>
      </c>
      <c r="O42" s="12">
        <f t="shared" ca="1" si="4"/>
        <v>-7.4671115135108222E-4</v>
      </c>
      <c r="P42" s="12">
        <f t="shared" si="5"/>
        <v>0.93783599857022681</v>
      </c>
      <c r="Q42" s="14">
        <f t="shared" si="6"/>
        <v>40608.558600000004</v>
      </c>
      <c r="R42" s="12">
        <f t="shared" si="7"/>
        <v>0.87988408789702166</v>
      </c>
      <c r="T42" s="13">
        <v>1.2999999999999999E-4</v>
      </c>
    </row>
    <row r="43" spans="1:20" s="12" customFormat="1" ht="12.75" customHeight="1">
      <c r="A43" s="53" t="s">
        <v>53</v>
      </c>
      <c r="B43" s="53"/>
      <c r="C43" s="54">
        <v>55628.496950000001</v>
      </c>
      <c r="D43" s="54">
        <v>1.2999999999999999E-4</v>
      </c>
      <c r="E43" s="49">
        <f t="shared" si="1"/>
        <v>555.00001953897947</v>
      </c>
      <c r="F43" s="49">
        <f t="shared" si="2"/>
        <v>555</v>
      </c>
      <c r="G43" s="49">
        <f t="shared" si="3"/>
        <v>1.4049997844267637E-5</v>
      </c>
      <c r="K43" s="12">
        <f t="shared" si="8"/>
        <v>1.4049997844267637E-5</v>
      </c>
      <c r="O43" s="12">
        <f t="shared" ca="1" si="4"/>
        <v>-7.5071578453622494E-4</v>
      </c>
      <c r="P43" s="12">
        <f t="shared" si="5"/>
        <v>0.93771814547683929</v>
      </c>
      <c r="Q43" s="14">
        <f t="shared" si="6"/>
        <v>40609.996950000001</v>
      </c>
      <c r="R43" s="12">
        <f t="shared" si="7"/>
        <v>0.87928897067808021</v>
      </c>
      <c r="S43"/>
      <c r="T43" s="9">
        <v>8.0000000000000007E-5</v>
      </c>
    </row>
    <row r="44" spans="1:20" s="12" customFormat="1" ht="12.75" customHeight="1">
      <c r="A44" s="75" t="s">
        <v>65</v>
      </c>
      <c r="B44" s="58" t="s">
        <v>37</v>
      </c>
      <c r="C44" s="54">
        <v>55629.9349</v>
      </c>
      <c r="D44" s="54">
        <v>4.0000000000000002E-4</v>
      </c>
      <c r="E44" s="49">
        <f t="shared" si="1"/>
        <v>556.99974059739532</v>
      </c>
      <c r="F44" s="49">
        <f t="shared" si="2"/>
        <v>557</v>
      </c>
      <c r="G44" s="49">
        <f t="shared" si="3"/>
        <v>-1.8653000006452203E-4</v>
      </c>
      <c r="K44" s="12">
        <f t="shared" si="8"/>
        <v>-1.8653000006452203E-4</v>
      </c>
      <c r="O44" s="12">
        <f t="shared" ca="1" si="4"/>
        <v>-7.5472041772136787E-4</v>
      </c>
      <c r="P44" s="12">
        <f t="shared" si="5"/>
        <v>0.93760029839339809</v>
      </c>
      <c r="Q44" s="14">
        <f t="shared" si="6"/>
        <v>40611.4349</v>
      </c>
      <c r="R44" s="12">
        <f t="shared" si="7"/>
        <v>0.87944413550826972</v>
      </c>
      <c r="T44" s="13">
        <v>4.0000000000000003E-5</v>
      </c>
    </row>
    <row r="45" spans="1:20">
      <c r="A45" s="53" t="s">
        <v>53</v>
      </c>
      <c r="B45" s="53"/>
      <c r="C45" s="54">
        <v>55629.935100000002</v>
      </c>
      <c r="D45" s="54">
        <v>1E-4</v>
      </c>
      <c r="E45" s="49">
        <f t="shared" si="1"/>
        <v>557.00001873239046</v>
      </c>
      <c r="F45" s="49">
        <f t="shared" si="2"/>
        <v>557</v>
      </c>
      <c r="G45" s="49">
        <f t="shared" si="3"/>
        <v>1.3470002159010619E-5</v>
      </c>
      <c r="H45" s="12"/>
      <c r="I45" s="12"/>
      <c r="J45" s="12"/>
      <c r="K45" s="12">
        <f t="shared" si="8"/>
        <v>1.3470002159010619E-5</v>
      </c>
      <c r="L45" s="12"/>
      <c r="M45" s="12"/>
      <c r="N45" s="12"/>
      <c r="O45" s="12">
        <f t="shared" ca="1" si="4"/>
        <v>-7.5472041772136787E-4</v>
      </c>
      <c r="P45" s="12">
        <f t="shared" si="5"/>
        <v>0.93760029839339809</v>
      </c>
      <c r="Q45" s="14">
        <f t="shared" si="6"/>
        <v>40611.435100000002</v>
      </c>
      <c r="R45" s="12">
        <f t="shared" si="7"/>
        <v>0.87906906077274283</v>
      </c>
      <c r="S45" s="12"/>
      <c r="T45" s="13">
        <v>5.0000000000000001E-4</v>
      </c>
    </row>
    <row r="46" spans="1:20">
      <c r="A46" s="56" t="s">
        <v>61</v>
      </c>
      <c r="B46" s="57" t="s">
        <v>37</v>
      </c>
      <c r="C46" s="56">
        <v>55640.7189</v>
      </c>
      <c r="D46" s="56">
        <v>2.0000000000000001E-4</v>
      </c>
      <c r="E46" s="49">
        <f t="shared" si="1"/>
        <v>571.99677936366925</v>
      </c>
      <c r="F46" s="49">
        <f t="shared" si="2"/>
        <v>572</v>
      </c>
      <c r="G46" s="49">
        <f t="shared" si="3"/>
        <v>-2.3158800031524152E-3</v>
      </c>
      <c r="H46" s="12"/>
      <c r="I46" s="12"/>
      <c r="J46" s="12"/>
      <c r="K46" s="12">
        <f t="shared" si="8"/>
        <v>-2.3158800031524152E-3</v>
      </c>
      <c r="L46" s="12"/>
      <c r="M46" s="12"/>
      <c r="N46" s="12"/>
      <c r="O46" s="12">
        <f t="shared" ca="1" si="4"/>
        <v>-7.8475516660993856E-4</v>
      </c>
      <c r="P46" s="12">
        <f t="shared" si="5"/>
        <v>0.93671663683462791</v>
      </c>
      <c r="Q46" s="14">
        <f t="shared" si="6"/>
        <v>40622.2189</v>
      </c>
      <c r="R46" s="12">
        <f t="shared" si="7"/>
        <v>0.88178206767869616</v>
      </c>
      <c r="T46" s="9">
        <v>4.0000000000000002E-4</v>
      </c>
    </row>
    <row r="47" spans="1:20">
      <c r="A47" s="53" t="s">
        <v>53</v>
      </c>
      <c r="B47" s="53"/>
      <c r="C47" s="54">
        <v>55647.911599999999</v>
      </c>
      <c r="D47" s="54">
        <v>5.0000000000000001E-4</v>
      </c>
      <c r="E47" s="49">
        <f t="shared" si="1"/>
        <v>581.99948714688287</v>
      </c>
      <c r="F47" s="49">
        <f t="shared" si="2"/>
        <v>582</v>
      </c>
      <c r="G47" s="49">
        <f t="shared" si="3"/>
        <v>-3.6878000537399203E-4</v>
      </c>
      <c r="H47" s="12"/>
      <c r="I47" s="12"/>
      <c r="J47" s="12"/>
      <c r="K47" s="12">
        <f t="shared" si="8"/>
        <v>-3.6878000537399203E-4</v>
      </c>
      <c r="L47" s="12"/>
      <c r="M47" s="12"/>
      <c r="N47" s="12"/>
      <c r="O47" s="12">
        <f t="shared" ca="1" si="4"/>
        <v>-8.0477833253565258E-4</v>
      </c>
      <c r="P47" s="12">
        <f t="shared" si="5"/>
        <v>0.93612771693960362</v>
      </c>
      <c r="Q47" s="14">
        <f t="shared" si="6"/>
        <v>40629.411599999999</v>
      </c>
      <c r="R47" s="12">
        <f t="shared" si="7"/>
        <v>0.87702568879021447</v>
      </c>
      <c r="T47" s="9">
        <v>8.0000000000000007E-5</v>
      </c>
    </row>
    <row r="48" spans="1:20">
      <c r="A48" s="53" t="s">
        <v>53</v>
      </c>
      <c r="B48" s="53"/>
      <c r="C48" s="54">
        <v>55647.912100000001</v>
      </c>
      <c r="D48" s="54">
        <v>4.0000000000000002E-4</v>
      </c>
      <c r="E48" s="49">
        <f t="shared" si="1"/>
        <v>582.0001824843655</v>
      </c>
      <c r="F48" s="49">
        <f t="shared" si="2"/>
        <v>582</v>
      </c>
      <c r="G48" s="49">
        <f t="shared" si="3"/>
        <v>1.3121999654686078E-4</v>
      </c>
      <c r="H48" s="12"/>
      <c r="I48" s="12"/>
      <c r="J48" s="12"/>
      <c r="K48" s="12">
        <f t="shared" si="8"/>
        <v>1.3121999654686078E-4</v>
      </c>
      <c r="L48" s="12"/>
      <c r="M48" s="12"/>
      <c r="N48" s="12"/>
      <c r="O48" s="12">
        <f t="shared" ca="1" si="4"/>
        <v>-8.0477833253565258E-4</v>
      </c>
      <c r="P48" s="12">
        <f t="shared" si="5"/>
        <v>0.93612771693960362</v>
      </c>
      <c r="Q48" s="14">
        <f t="shared" si="6"/>
        <v>40629.412100000001</v>
      </c>
      <c r="R48" s="12">
        <f t="shared" si="7"/>
        <v>0.87608944228967367</v>
      </c>
      <c r="T48" s="9">
        <v>9.0000000000000006E-5</v>
      </c>
    </row>
    <row r="49" spans="1:20">
      <c r="A49" s="75" t="s">
        <v>65</v>
      </c>
      <c r="B49" s="58" t="s">
        <v>37</v>
      </c>
      <c r="C49" s="54">
        <v>55654.38349</v>
      </c>
      <c r="D49" s="54">
        <v>9.0000000000000006E-5</v>
      </c>
      <c r="E49" s="49">
        <f t="shared" si="1"/>
        <v>590.99978251233858</v>
      </c>
      <c r="F49" s="49">
        <f t="shared" si="2"/>
        <v>591</v>
      </c>
      <c r="G49" s="49">
        <f t="shared" si="3"/>
        <v>-1.5639000048395246E-4</v>
      </c>
      <c r="H49" s="12"/>
      <c r="I49" s="12"/>
      <c r="J49" s="12"/>
      <c r="K49" s="12">
        <f t="shared" si="8"/>
        <v>-1.5639000048395246E-4</v>
      </c>
      <c r="L49" s="12"/>
      <c r="M49" s="12"/>
      <c r="N49" s="12"/>
      <c r="O49" s="12">
        <f t="shared" ca="1" si="4"/>
        <v>-8.2279918186879491E-4</v>
      </c>
      <c r="P49" s="12">
        <f t="shared" si="5"/>
        <v>0.93559781749668414</v>
      </c>
      <c r="Q49" s="14">
        <f t="shared" si="6"/>
        <v>40635.88349</v>
      </c>
      <c r="R49" s="12">
        <f t="shared" si="7"/>
        <v>0.87563593684865315</v>
      </c>
      <c r="T49" s="9">
        <v>8.0000000000000007E-5</v>
      </c>
    </row>
    <row r="50" spans="1:20">
      <c r="A50" s="53" t="s">
        <v>53</v>
      </c>
      <c r="B50" s="53"/>
      <c r="C50" s="54">
        <v>55654.383529999999</v>
      </c>
      <c r="D50" s="54">
        <v>1E-4</v>
      </c>
      <c r="E50" s="49">
        <f t="shared" si="1"/>
        <v>590.99983813933557</v>
      </c>
      <c r="F50" s="49">
        <f t="shared" si="2"/>
        <v>591</v>
      </c>
      <c r="G50" s="49">
        <f t="shared" si="3"/>
        <v>-1.1639000149443746E-4</v>
      </c>
      <c r="H50" s="12"/>
      <c r="I50" s="12"/>
      <c r="J50" s="12"/>
      <c r="K50" s="12">
        <f t="shared" si="8"/>
        <v>-1.1639000149443746E-4</v>
      </c>
      <c r="L50" s="12"/>
      <c r="M50" s="12"/>
      <c r="N50" s="12"/>
      <c r="O50" s="12">
        <f t="shared" ca="1" si="4"/>
        <v>-8.2279918186879491E-4</v>
      </c>
      <c r="P50" s="12">
        <f t="shared" si="5"/>
        <v>0.93559781749668414</v>
      </c>
      <c r="Q50" s="14">
        <f t="shared" si="6"/>
        <v>40635.883529999999</v>
      </c>
      <c r="R50" s="12">
        <f t="shared" si="7"/>
        <v>0.87556107811394435</v>
      </c>
      <c r="T50" s="9">
        <v>8.0000000000000007E-5</v>
      </c>
    </row>
    <row r="51" spans="1:20">
      <c r="A51" s="53" t="s">
        <v>53</v>
      </c>
      <c r="B51" s="53"/>
      <c r="C51" s="54">
        <v>55677.394130000001</v>
      </c>
      <c r="D51" s="54">
        <v>1E-4</v>
      </c>
      <c r="E51" s="49">
        <f t="shared" si="1"/>
        <v>623.00010336886589</v>
      </c>
      <c r="F51" s="49">
        <f t="shared" si="2"/>
        <v>623</v>
      </c>
      <c r="G51" s="49">
        <f t="shared" si="3"/>
        <v>7.4329997005406767E-5</v>
      </c>
      <c r="H51" s="12"/>
      <c r="I51" s="12"/>
      <c r="J51" s="12"/>
      <c r="K51" s="12">
        <f t="shared" si="8"/>
        <v>7.4329997005406767E-5</v>
      </c>
      <c r="L51" s="12"/>
      <c r="M51" s="12"/>
      <c r="N51" s="12"/>
      <c r="O51" s="12">
        <f t="shared" ca="1" si="4"/>
        <v>-8.8687331283107945E-4</v>
      </c>
      <c r="P51" s="12">
        <f t="shared" si="5"/>
        <v>0.93371471621972202</v>
      </c>
      <c r="Q51" s="14">
        <f t="shared" si="6"/>
        <v>40658.894130000001</v>
      </c>
      <c r="R51" s="12">
        <f t="shared" si="7"/>
        <v>0.87168437078610339</v>
      </c>
      <c r="T51" s="9">
        <v>8.0000000000000007E-5</v>
      </c>
    </row>
    <row r="52" spans="1:20">
      <c r="A52" s="54" t="s">
        <v>64</v>
      </c>
      <c r="B52" s="58" t="s">
        <v>37</v>
      </c>
      <c r="C52" s="54">
        <v>56001.694499999998</v>
      </c>
      <c r="D52" s="54">
        <v>4.0000000000000002E-4</v>
      </c>
      <c r="E52" s="49">
        <f t="shared" si="1"/>
        <v>1073.9965073754577</v>
      </c>
      <c r="F52" s="49">
        <f t="shared" si="2"/>
        <v>1074</v>
      </c>
      <c r="G52" s="49">
        <f t="shared" si="3"/>
        <v>-2.5114600066444837E-3</v>
      </c>
      <c r="H52" s="12"/>
      <c r="I52" s="12"/>
      <c r="J52" s="12"/>
      <c r="K52" s="12">
        <f t="shared" si="8"/>
        <v>-2.5114600066444837E-3</v>
      </c>
      <c r="L52" s="12"/>
      <c r="M52" s="12"/>
      <c r="N52" s="12"/>
      <c r="O52" s="12">
        <f t="shared" ca="1" si="4"/>
        <v>-1.7899180960807752E-3</v>
      </c>
      <c r="P52" s="12">
        <f t="shared" si="5"/>
        <v>0.90733840317702952</v>
      </c>
      <c r="Q52" s="14">
        <f t="shared" si="6"/>
        <v>40983.194499999998</v>
      </c>
      <c r="R52" s="12">
        <f t="shared" si="7"/>
        <v>0.82782677353535028</v>
      </c>
      <c r="T52" s="9">
        <v>8.0000000000000007E-5</v>
      </c>
    </row>
    <row r="53" spans="1:20">
      <c r="A53" s="72" t="s">
        <v>129</v>
      </c>
      <c r="B53" s="73" t="s">
        <v>37</v>
      </c>
      <c r="C53" s="74">
        <v>57131.358500000002</v>
      </c>
      <c r="D53" s="76">
        <v>1.2999999999999999E-3</v>
      </c>
      <c r="E53" s="49">
        <f t="shared" si="1"/>
        <v>2644.9919451410974</v>
      </c>
      <c r="F53" s="49">
        <f t="shared" si="2"/>
        <v>2645</v>
      </c>
      <c r="G53" s="49">
        <f t="shared" si="3"/>
        <v>-5.7920500039472245E-3</v>
      </c>
      <c r="H53" s="12"/>
      <c r="I53" s="12"/>
      <c r="J53" s="12"/>
      <c r="K53" s="12">
        <f t="shared" si="8"/>
        <v>-5.7920500039472245E-3</v>
      </c>
      <c r="L53" s="12"/>
      <c r="M53" s="12"/>
      <c r="N53" s="12"/>
      <c r="O53" s="12">
        <f t="shared" ca="1" si="4"/>
        <v>-4.9355574630104253E-3</v>
      </c>
      <c r="P53" s="12">
        <f t="shared" si="5"/>
        <v>0.81784630889690879</v>
      </c>
      <c r="Q53" s="14">
        <f t="shared" si="6"/>
        <v>42112.858500000002</v>
      </c>
      <c r="R53" s="12">
        <f t="shared" si="7"/>
        <v>0.67838014625289533</v>
      </c>
      <c r="T53" s="9">
        <v>8.0000000000000007E-5</v>
      </c>
    </row>
    <row r="54" spans="1:20">
      <c r="C54" s="9"/>
      <c r="D54" s="9"/>
    </row>
    <row r="55" spans="1:20">
      <c r="C55" s="9"/>
      <c r="D55" s="9"/>
    </row>
    <row r="56" spans="1:20">
      <c r="C56" s="9"/>
      <c r="D56" s="9"/>
    </row>
    <row r="57" spans="1:20">
      <c r="C57" s="9"/>
      <c r="D57" s="9"/>
    </row>
    <row r="58" spans="1:20">
      <c r="C58" s="9"/>
      <c r="D58" s="9"/>
    </row>
    <row r="59" spans="1:20">
      <c r="C59" s="9"/>
      <c r="D59" s="9"/>
    </row>
    <row r="60" spans="1:20">
      <c r="C60" s="9"/>
      <c r="D60" s="9"/>
    </row>
    <row r="61" spans="1:20">
      <c r="C61" s="9"/>
      <c r="D61" s="9"/>
    </row>
    <row r="62" spans="1:20">
      <c r="C62" s="9"/>
      <c r="D62" s="9"/>
    </row>
    <row r="63" spans="1:20">
      <c r="C63" s="9"/>
      <c r="D63" s="9"/>
    </row>
    <row r="64" spans="1:20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6"/>
  <sheetViews>
    <sheetView workbookViewId="0">
      <selection activeCell="A21" sqref="A2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2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41</v>
      </c>
      <c r="C1" s="10" t="s">
        <v>42</v>
      </c>
      <c r="U1" s="4" t="s">
        <v>9</v>
      </c>
      <c r="V1" s="6" t="s">
        <v>21</v>
      </c>
    </row>
    <row r="2" spans="1:22">
      <c r="A2" t="s">
        <v>23</v>
      </c>
      <c r="B2" s="8" t="s">
        <v>39</v>
      </c>
      <c r="C2" s="11" t="s">
        <v>43</v>
      </c>
      <c r="U2">
        <v>0</v>
      </c>
      <c r="V2">
        <f>+D$11+D$12*U2+D$13*U2^2</f>
        <v>0.97065294672608593</v>
      </c>
    </row>
    <row r="3" spans="1:22" ht="13.5" thickBot="1">
      <c r="U3">
        <v>2000</v>
      </c>
      <c r="V3">
        <f t="shared" ref="V3:V20" si="0">+D$11+D$12*U3+D$13*U3^2</f>
        <v>0.854140071367124</v>
      </c>
    </row>
    <row r="4" spans="1:22" ht="14.25" thickTop="1" thickBot="1">
      <c r="A4" s="5" t="s">
        <v>0</v>
      </c>
      <c r="C4" s="2">
        <v>27155.406999999999</v>
      </c>
      <c r="D4" s="3">
        <v>0.71907739999999998</v>
      </c>
      <c r="F4" s="22" t="str">
        <f>"F"&amp;E19</f>
        <v>FNext ToM</v>
      </c>
      <c r="G4" s="23" t="str">
        <f>"G"&amp;E19</f>
        <v>GNext ToM</v>
      </c>
      <c r="U4">
        <v>4000</v>
      </c>
      <c r="V4">
        <f t="shared" si="0"/>
        <v>0.74363714232454081</v>
      </c>
    </row>
    <row r="5" spans="1:22" ht="13.5" thickTop="1">
      <c r="A5" s="18" t="s">
        <v>44</v>
      </c>
      <c r="B5" s="19"/>
      <c r="C5" s="20">
        <v>8</v>
      </c>
      <c r="D5" s="19" t="s">
        <v>45</v>
      </c>
      <c r="U5">
        <v>6000</v>
      </c>
      <c r="V5">
        <f t="shared" si="0"/>
        <v>0.63914415959833659</v>
      </c>
    </row>
    <row r="6" spans="1:22">
      <c r="A6" s="5" t="s">
        <v>1</v>
      </c>
      <c r="U6">
        <v>8000</v>
      </c>
      <c r="V6">
        <f t="shared" si="0"/>
        <v>0.54066112318851134</v>
      </c>
    </row>
    <row r="7" spans="1:22">
      <c r="A7" t="s">
        <v>2</v>
      </c>
      <c r="C7">
        <f>+C4</f>
        <v>27155.406999999999</v>
      </c>
      <c r="U7">
        <v>10000</v>
      </c>
      <c r="V7">
        <f t="shared" si="0"/>
        <v>0.44818803309506494</v>
      </c>
    </row>
    <row r="8" spans="1:22">
      <c r="A8" t="s">
        <v>3</v>
      </c>
      <c r="C8">
        <f>+D4</f>
        <v>0.71907739999999998</v>
      </c>
      <c r="U8">
        <v>12000</v>
      </c>
      <c r="V8">
        <f t="shared" si="0"/>
        <v>0.36172488931799734</v>
      </c>
    </row>
    <row r="9" spans="1:22">
      <c r="A9" s="41" t="s">
        <v>54</v>
      </c>
      <c r="B9" s="42">
        <v>29</v>
      </c>
      <c r="C9" s="41" t="str">
        <f>"F"&amp;B9</f>
        <v>F29</v>
      </c>
      <c r="D9" s="41" t="str">
        <f>"G"&amp;B9</f>
        <v>G29</v>
      </c>
      <c r="E9" s="19"/>
      <c r="U9">
        <v>14000</v>
      </c>
      <c r="V9">
        <f t="shared" si="0"/>
        <v>0.28127169185730866</v>
      </c>
    </row>
    <row r="10" spans="1:22" ht="13.5" thickBot="1">
      <c r="A10" s="19"/>
      <c r="B10" s="19"/>
      <c r="C10" s="4" t="s">
        <v>19</v>
      </c>
      <c r="D10" s="4" t="s">
        <v>20</v>
      </c>
      <c r="E10" s="19"/>
      <c r="U10">
        <v>16000</v>
      </c>
      <c r="V10">
        <f t="shared" si="0"/>
        <v>0.20682844071299883</v>
      </c>
    </row>
    <row r="11" spans="1:22">
      <c r="A11" s="19" t="s">
        <v>15</v>
      </c>
      <c r="B11" s="19"/>
      <c r="C11" s="43">
        <f ca="1">INTERCEPT(INDIRECT(D9):G985,INDIRECT(C9):$F985)</f>
        <v>-0.13338098888699457</v>
      </c>
      <c r="D11" s="21">
        <f>+E11*F11</f>
        <v>0.97065294672608593</v>
      </c>
      <c r="E11" s="38">
        <v>9.7065294672608591</v>
      </c>
      <c r="F11">
        <v>0.1</v>
      </c>
      <c r="U11">
        <v>18000</v>
      </c>
      <c r="V11">
        <f t="shared" si="0"/>
        <v>0.13839513588506788</v>
      </c>
    </row>
    <row r="12" spans="1:22">
      <c r="A12" s="19" t="s">
        <v>16</v>
      </c>
      <c r="B12" s="19"/>
      <c r="C12" s="43">
        <f ca="1">SLOPE(INDIRECT(D9):G985,INDIRECT(C9):$F985)</f>
        <v>-2.1367239381146125E-6</v>
      </c>
      <c r="D12" s="21">
        <f>+E12*F12</f>
        <v>-5.97589242585757E-5</v>
      </c>
      <c r="E12" s="39">
        <v>-5.9758924258575696</v>
      </c>
      <c r="F12">
        <v>1.0000000000000001E-5</v>
      </c>
      <c r="U12">
        <v>20000</v>
      </c>
      <c r="V12">
        <f t="shared" si="0"/>
        <v>7.5971777373515903E-2</v>
      </c>
    </row>
    <row r="13" spans="1:22" ht="13.5" thickBot="1">
      <c r="A13" s="19" t="s">
        <v>18</v>
      </c>
      <c r="B13" s="19"/>
      <c r="C13" s="21" t="s">
        <v>13</v>
      </c>
      <c r="D13" s="21">
        <f>+E13*F13</f>
        <v>7.512432895473598E-10</v>
      </c>
      <c r="E13" s="40">
        <v>7.5124328954735979</v>
      </c>
      <c r="F13" s="37">
        <v>1E-10</v>
      </c>
      <c r="U13">
        <v>22000</v>
      </c>
      <c r="V13">
        <f t="shared" si="0"/>
        <v>1.955836517834264E-2</v>
      </c>
    </row>
    <row r="14" spans="1:22">
      <c r="A14" s="19"/>
      <c r="B14" s="19"/>
      <c r="C14" s="19"/>
      <c r="D14" s="19"/>
      <c r="E14" s="19">
        <f>SUM(R22:R46)</f>
        <v>1.9077430389940807E-3</v>
      </c>
      <c r="U14">
        <v>24000</v>
      </c>
      <c r="V14">
        <f t="shared" si="0"/>
        <v>-3.08451007004516E-2</v>
      </c>
    </row>
    <row r="15" spans="1:22">
      <c r="A15" s="24" t="s">
        <v>17</v>
      </c>
      <c r="B15" s="19"/>
      <c r="C15" s="25">
        <f ca="1">(C7+C11)+(C8+C12)*INT(MAX(F21:F3511))</f>
        <v>55677.393936856111</v>
      </c>
      <c r="D15" s="23">
        <f>+C7+INT(MAX(F21:F1568))*C8+D11+D12*INT(MAX(F21:F4003))+D13*INT(MAX(F21:F4030)^2)</f>
        <v>55677.394326467402</v>
      </c>
      <c r="E15" s="26" t="s">
        <v>55</v>
      </c>
      <c r="F15" s="20">
        <v>1</v>
      </c>
      <c r="U15">
        <v>26000</v>
      </c>
      <c r="V15">
        <f t="shared" si="0"/>
        <v>-7.5238620262867095E-2</v>
      </c>
    </row>
    <row r="16" spans="1:22">
      <c r="A16" s="28" t="s">
        <v>4</v>
      </c>
      <c r="B16" s="19"/>
      <c r="C16" s="29">
        <f ca="1">+C8+C12</f>
        <v>0.71907526327606186</v>
      </c>
      <c r="D16" s="23">
        <f>+C8+D12+2*D13*MAX(F21:F876)</f>
        <v>0.71907723720590122</v>
      </c>
      <c r="E16" s="26" t="s">
        <v>46</v>
      </c>
      <c r="F16" s="27">
        <f ca="1">NOW()+15018.5+$C$5/24</f>
        <v>60356.460878240745</v>
      </c>
      <c r="U16">
        <v>28000</v>
      </c>
      <c r="V16">
        <f t="shared" si="0"/>
        <v>-0.11362219350890357</v>
      </c>
    </row>
    <row r="17" spans="1:32" ht="13.5" thickBot="1">
      <c r="A17" s="26" t="s">
        <v>40</v>
      </c>
      <c r="B17" s="19"/>
      <c r="C17" s="19">
        <f>COUNT(C21:C428)</f>
        <v>27</v>
      </c>
      <c r="D17" s="26"/>
      <c r="E17" s="26" t="s">
        <v>56</v>
      </c>
      <c r="F17" s="27">
        <f ca="1">ROUND(2*(F16-$C$7)/$C$8,0)/2+F15</f>
        <v>46172.5</v>
      </c>
      <c r="U17">
        <v>30000</v>
      </c>
      <c r="V17">
        <f t="shared" si="0"/>
        <v>-0.14599582043856119</v>
      </c>
    </row>
    <row r="18" spans="1:32" ht="14.25" thickTop="1" thickBot="1">
      <c r="A18" s="5" t="s">
        <v>57</v>
      </c>
      <c r="B18" s="19"/>
      <c r="C18" s="31">
        <f ca="1">+C15</f>
        <v>55677.393936856111</v>
      </c>
      <c r="D18" s="32">
        <f ca="1">+C16</f>
        <v>0.71907526327606186</v>
      </c>
      <c r="E18" s="26" t="s">
        <v>47</v>
      </c>
      <c r="F18" s="23">
        <f ca="1">ROUND(2*(F16-$C$15)/$C$16,0)/2+F15</f>
        <v>6508</v>
      </c>
      <c r="U18">
        <v>32000</v>
      </c>
      <c r="V18">
        <f t="shared" si="0"/>
        <v>-0.17235950105184006</v>
      </c>
    </row>
    <row r="19" spans="1:32" ht="14.25" thickTop="1" thickBot="1">
      <c r="A19" s="5" t="s">
        <v>58</v>
      </c>
      <c r="C19" s="44">
        <f>+D15</f>
        <v>55677.394326467402</v>
      </c>
      <c r="D19" s="45">
        <f>+D16</f>
        <v>0.71907723720590122</v>
      </c>
      <c r="E19" s="26" t="s">
        <v>48</v>
      </c>
      <c r="F19" s="30">
        <f ca="1">+$C$15+$C$16*F18-15018.5-$C$5/24</f>
        <v>45338.302416923383</v>
      </c>
      <c r="U19">
        <v>34000</v>
      </c>
      <c r="V19">
        <f t="shared" si="0"/>
        <v>-0.19271323534874019</v>
      </c>
    </row>
    <row r="20" spans="1:32" ht="13.5" thickBot="1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35</v>
      </c>
      <c r="J20" s="7" t="s">
        <v>38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>
        <v>36000</v>
      </c>
      <c r="V20">
        <f t="shared" si="0"/>
        <v>-0.20705702332926113</v>
      </c>
    </row>
    <row r="21" spans="1:32" s="12" customFormat="1" ht="12.75" customHeight="1">
      <c r="A21" s="12" t="s">
        <v>11</v>
      </c>
      <c r="C21" s="13">
        <v>27155.406999999999</v>
      </c>
      <c r="D21" s="13" t="s">
        <v>13</v>
      </c>
      <c r="E21" s="12">
        <f t="shared" ref="E21:E47" si="1">+(C21-C$7)/C$8</f>
        <v>0</v>
      </c>
      <c r="F21" s="12">
        <f>ROUND(2*E21,0)/2-1</f>
        <v>-1</v>
      </c>
      <c r="G21" s="12">
        <f t="shared" ref="G21:G47" si="2">+C21-(C$7+F21*C$8)</f>
        <v>0.71907740000096965</v>
      </c>
      <c r="H21" s="12">
        <f>G21</f>
        <v>0.71907740000096965</v>
      </c>
      <c r="O21" s="12">
        <f t="shared" ref="O21:O47" ca="1" si="3">+C$11+C$12*$F21</f>
        <v>-0.13337885216305645</v>
      </c>
      <c r="P21" s="12">
        <f t="shared" ref="P21:P47" si="4">+D$11+D$12*F21+D$13*F21^2</f>
        <v>0.9707127064015878</v>
      </c>
      <c r="Q21" s="14">
        <f t="shared" ref="Q21:Q47" si="5">+C21-15018.5</f>
        <v>12136.906999999999</v>
      </c>
      <c r="U21">
        <v>38000</v>
      </c>
      <c r="V21">
        <f>+D$11+D$12*U21+D$13*U21^2</f>
        <v>-0.2153908649934031</v>
      </c>
    </row>
    <row r="22" spans="1:32" s="12" customFormat="1" ht="12.75" customHeight="1">
      <c r="A22" s="12" t="s">
        <v>28</v>
      </c>
      <c r="C22" s="13">
        <v>42887.377999999997</v>
      </c>
      <c r="D22" s="13"/>
      <c r="E22" s="12">
        <f t="shared" si="1"/>
        <v>21877.993940568842</v>
      </c>
      <c r="F22" s="12">
        <f>ROUND(2*E22,0)/2</f>
        <v>21878</v>
      </c>
      <c r="G22" s="12">
        <f t="shared" si="2"/>
        <v>-4.3571999995037913E-3</v>
      </c>
      <c r="I22" s="12">
        <f>+G22</f>
        <v>-4.3571999995037913E-3</v>
      </c>
      <c r="O22" s="12">
        <f t="shared" ca="1" si="3"/>
        <v>-0.18012823520506605</v>
      </c>
      <c r="P22" s="12">
        <f t="shared" si="4"/>
        <v>2.2827461464720256E-2</v>
      </c>
      <c r="Q22" s="14">
        <f t="shared" si="5"/>
        <v>27868.877999999997</v>
      </c>
      <c r="R22" s="12">
        <f t="shared" ref="R22:R47" si="6">+(P22-G22)^2</f>
        <v>7.3900581892446789E-4</v>
      </c>
      <c r="U22">
        <v>40000</v>
      </c>
      <c r="V22">
        <f>+D$11+D$12*U22+D$13*U22^2</f>
        <v>-0.21771476034116644</v>
      </c>
      <c r="AA22" s="12">
        <v>10</v>
      </c>
      <c r="AC22" s="12" t="s">
        <v>27</v>
      </c>
      <c r="AF22" s="12" t="s">
        <v>29</v>
      </c>
    </row>
    <row r="23" spans="1:32" s="12" customFormat="1" ht="12.75" customHeight="1">
      <c r="A23" s="12" t="s">
        <v>30</v>
      </c>
      <c r="C23" s="13">
        <v>43568.353999999999</v>
      </c>
      <c r="D23" s="13"/>
      <c r="E23" s="12">
        <f t="shared" si="1"/>
        <v>22825.007433135848</v>
      </c>
      <c r="F23" s="12">
        <f>ROUND(2*E23,0)/2</f>
        <v>22825</v>
      </c>
      <c r="G23" s="12">
        <f t="shared" si="2"/>
        <v>5.3450000050361268E-3</v>
      </c>
      <c r="I23" s="12">
        <f>+G23</f>
        <v>5.3450000050361268E-3</v>
      </c>
      <c r="O23" s="12">
        <f t="shared" ca="1" si="3"/>
        <v>-0.1821517127744606</v>
      </c>
      <c r="P23" s="12">
        <f t="shared" si="4"/>
        <v>-1.9613009604649845E-3</v>
      </c>
      <c r="Q23" s="14">
        <f t="shared" si="5"/>
        <v>28549.853999999999</v>
      </c>
      <c r="R23" s="12">
        <f t="shared" si="6"/>
        <v>5.3382033798482471E-5</v>
      </c>
      <c r="U23"/>
      <c r="AA23" s="12">
        <v>7</v>
      </c>
      <c r="AC23" s="12" t="s">
        <v>27</v>
      </c>
      <c r="AF23" s="12" t="s">
        <v>29</v>
      </c>
    </row>
    <row r="24" spans="1:32" s="12" customFormat="1" ht="12.75" customHeight="1">
      <c r="A24" s="12" t="s">
        <v>31</v>
      </c>
      <c r="C24" s="13">
        <v>43957.38</v>
      </c>
      <c r="D24" s="13"/>
      <c r="E24" s="12">
        <f t="shared" si="1"/>
        <v>23366.014562549175</v>
      </c>
      <c r="F24" s="12">
        <f>ROUND(2*E24,0)/2</f>
        <v>23366</v>
      </c>
      <c r="G24" s="12">
        <f t="shared" si="2"/>
        <v>1.047159999870928E-2</v>
      </c>
      <c r="I24" s="12">
        <f>+G24</f>
        <v>1.047159999870928E-2</v>
      </c>
      <c r="O24" s="12">
        <f t="shared" ca="1" si="3"/>
        <v>-0.18330768042498061</v>
      </c>
      <c r="P24" s="12">
        <f t="shared" si="4"/>
        <v>-1.5517811760326627E-2</v>
      </c>
      <c r="Q24" s="14">
        <f t="shared" si="5"/>
        <v>28938.879999999997</v>
      </c>
      <c r="R24" s="12">
        <f t="shared" si="6"/>
        <v>6.7544952358071389E-4</v>
      </c>
      <c r="AA24" s="12">
        <v>6</v>
      </c>
      <c r="AC24" s="12" t="s">
        <v>27</v>
      </c>
      <c r="AF24" s="12" t="s">
        <v>29</v>
      </c>
    </row>
    <row r="25" spans="1:32" s="12" customFormat="1" ht="12.75" customHeight="1">
      <c r="A25" s="12" t="s">
        <v>34</v>
      </c>
      <c r="C25" s="13">
        <v>50486.419500000004</v>
      </c>
      <c r="D25" s="13">
        <v>5.0000000000000001E-4</v>
      </c>
      <c r="E25" s="49">
        <f t="shared" si="1"/>
        <v>32445.759663702411</v>
      </c>
      <c r="F25" s="49">
        <f>ROUND(2*E25,0)/2</f>
        <v>32446</v>
      </c>
      <c r="G25" s="49">
        <f t="shared" si="2"/>
        <v>-0.17282039999554399</v>
      </c>
      <c r="I25" s="12">
        <f>+G25</f>
        <v>-0.17282039999554399</v>
      </c>
      <c r="O25" s="12">
        <f t="shared" ca="1" si="3"/>
        <v>-0.20270913378306127</v>
      </c>
      <c r="P25" s="12">
        <f t="shared" si="4"/>
        <v>-0.1774190585041413</v>
      </c>
      <c r="Q25" s="14">
        <f t="shared" si="5"/>
        <v>35467.919500000004</v>
      </c>
      <c r="R25" s="12">
        <f t="shared" si="6"/>
        <v>2.1147660078694424E-5</v>
      </c>
      <c r="AA25" s="12">
        <v>16</v>
      </c>
      <c r="AC25" s="12" t="s">
        <v>32</v>
      </c>
      <c r="AD25" s="12" t="s">
        <v>33</v>
      </c>
      <c r="AF25" s="12" t="s">
        <v>29</v>
      </c>
    </row>
    <row r="26" spans="1:32" s="12" customFormat="1" ht="12.75" customHeight="1">
      <c r="A26" s="12" t="s">
        <v>51</v>
      </c>
      <c r="B26" s="36" t="s">
        <v>37</v>
      </c>
      <c r="C26" s="13">
        <v>51275.212</v>
      </c>
      <c r="D26" s="13" t="s">
        <v>52</v>
      </c>
      <c r="E26" s="49">
        <f t="shared" si="1"/>
        <v>33542.710423106051</v>
      </c>
      <c r="F26" s="50">
        <f t="shared" ref="F26:F47" si="7">ROUND(2*E26,0)/2+0.5</f>
        <v>33543</v>
      </c>
      <c r="G26" s="49">
        <f t="shared" si="2"/>
        <v>-0.20822819999739295</v>
      </c>
      <c r="N26" s="12">
        <f>+G26</f>
        <v>-0.20822819999739295</v>
      </c>
      <c r="O26" s="12">
        <f t="shared" ca="1" si="3"/>
        <v>-0.20505311994317302</v>
      </c>
      <c r="P26" s="12">
        <f t="shared" si="4"/>
        <v>-0.18859214701876603</v>
      </c>
      <c r="Q26" s="14">
        <f t="shared" si="5"/>
        <v>36256.712</v>
      </c>
      <c r="R26" s="12">
        <f t="shared" si="6"/>
        <v>3.8557457657944301E-4</v>
      </c>
    </row>
    <row r="27" spans="1:32" s="12" customFormat="1" ht="12.75" customHeight="1">
      <c r="A27" s="15" t="s">
        <v>36</v>
      </c>
      <c r="B27" s="16" t="s">
        <v>37</v>
      </c>
      <c r="C27" s="17">
        <v>53056.373099999997</v>
      </c>
      <c r="D27" s="17">
        <v>1.9E-3</v>
      </c>
      <c r="E27" s="49">
        <f t="shared" si="1"/>
        <v>36019.719295864394</v>
      </c>
      <c r="F27" s="50">
        <f t="shared" si="7"/>
        <v>36020</v>
      </c>
      <c r="G27" s="49">
        <f t="shared" si="2"/>
        <v>-0.20184799999697134</v>
      </c>
      <c r="J27" s="12">
        <f>+G27</f>
        <v>-0.20184799999697134</v>
      </c>
      <c r="O27" s="12">
        <f t="shared" ca="1" si="3"/>
        <v>-0.21034578513788291</v>
      </c>
      <c r="P27" s="12">
        <f t="shared" si="4"/>
        <v>-0.20717011098016869</v>
      </c>
      <c r="Q27" s="14">
        <f t="shared" si="5"/>
        <v>38037.873099999997</v>
      </c>
      <c r="R27" s="12">
        <f t="shared" si="6"/>
        <v>2.8324865317469841E-5</v>
      </c>
    </row>
    <row r="28" spans="1:32" s="12" customFormat="1" ht="12.75" customHeight="1">
      <c r="A28" s="46" t="s">
        <v>49</v>
      </c>
      <c r="B28" s="47" t="s">
        <v>37</v>
      </c>
      <c r="C28" s="48">
        <v>54922.364759999997</v>
      </c>
      <c r="D28" s="48">
        <v>4.0000000000000002E-4</v>
      </c>
      <c r="E28" s="49">
        <f t="shared" si="1"/>
        <v>38614.699558072607</v>
      </c>
      <c r="F28" s="50">
        <f t="shared" si="7"/>
        <v>38615</v>
      </c>
      <c r="G28" s="49">
        <f t="shared" si="2"/>
        <v>-0.21604100000695325</v>
      </c>
      <c r="K28" s="12">
        <f t="shared" ref="K28:K47" si="8">+G28</f>
        <v>-0.21604100000695325</v>
      </c>
      <c r="O28" s="12">
        <f t="shared" ca="1" si="3"/>
        <v>-0.21589058375729031</v>
      </c>
      <c r="P28" s="12">
        <f t="shared" si="4"/>
        <v>-0.21674535306579434</v>
      </c>
      <c r="Q28" s="14">
        <f t="shared" si="5"/>
        <v>39903.864759999997</v>
      </c>
      <c r="R28" s="12">
        <f t="shared" si="6"/>
        <v>4.9611323149879942E-7</v>
      </c>
    </row>
    <row r="29" spans="1:32" s="12" customFormat="1" ht="12.75" customHeight="1">
      <c r="A29" s="12" t="s">
        <v>53</v>
      </c>
      <c r="C29" s="13">
        <v>55229.410179999999</v>
      </c>
      <c r="D29" s="13">
        <v>1E-4</v>
      </c>
      <c r="E29" s="49">
        <f t="shared" si="1"/>
        <v>39041.698682228089</v>
      </c>
      <c r="F29" s="50">
        <f t="shared" si="7"/>
        <v>39042</v>
      </c>
      <c r="G29" s="49">
        <f t="shared" si="2"/>
        <v>-0.21667080000042915</v>
      </c>
      <c r="K29" s="12">
        <f t="shared" si="8"/>
        <v>-0.21667080000042915</v>
      </c>
      <c r="O29" s="12">
        <f t="shared" ca="1" si="3"/>
        <v>-0.21680296487886527</v>
      </c>
      <c r="P29" s="12">
        <f t="shared" si="4"/>
        <v>-0.21735153256597228</v>
      </c>
      <c r="Q29" s="14">
        <f t="shared" si="5"/>
        <v>40210.910179999999</v>
      </c>
      <c r="R29" s="12">
        <f t="shared" si="6"/>
        <v>4.6339682579093115E-7</v>
      </c>
      <c r="T29" s="13">
        <v>6.9999999999999994E-5</v>
      </c>
    </row>
    <row r="30" spans="1:32" s="12" customFormat="1" ht="12.75" customHeight="1">
      <c r="A30" s="12" t="s">
        <v>53</v>
      </c>
      <c r="C30" s="13">
        <v>55247.387040000001</v>
      </c>
      <c r="D30" s="13">
        <v>1E-4</v>
      </c>
      <c r="E30" s="49">
        <f t="shared" si="1"/>
        <v>39066.698577927775</v>
      </c>
      <c r="F30" s="50">
        <f t="shared" si="7"/>
        <v>39067</v>
      </c>
      <c r="G30" s="49">
        <f t="shared" si="2"/>
        <v>-0.2167457999967155</v>
      </c>
      <c r="K30" s="12">
        <f t="shared" si="8"/>
        <v>-0.2167457999967155</v>
      </c>
      <c r="O30" s="12">
        <f t="shared" ca="1" si="3"/>
        <v>-0.21685638297731813</v>
      </c>
      <c r="P30" s="12">
        <f t="shared" si="4"/>
        <v>-0.21737853411985575</v>
      </c>
      <c r="Q30" s="14">
        <f t="shared" si="5"/>
        <v>40228.887040000001</v>
      </c>
      <c r="R30" s="12">
        <f t="shared" si="6"/>
        <v>4.0035247058605333E-7</v>
      </c>
      <c r="T30" s="13">
        <v>9.0000000000000006E-5</v>
      </c>
    </row>
    <row r="31" spans="1:32" s="12" customFormat="1" ht="12.75" customHeight="1">
      <c r="A31" s="12" t="s">
        <v>53</v>
      </c>
      <c r="C31" s="13">
        <v>55250.982190000002</v>
      </c>
      <c r="D31" s="13">
        <v>1.3999999999999999E-4</v>
      </c>
      <c r="E31" s="49">
        <f t="shared" si="1"/>
        <v>39071.698248338776</v>
      </c>
      <c r="F31" s="50">
        <f t="shared" si="7"/>
        <v>39072</v>
      </c>
      <c r="G31" s="49">
        <f t="shared" si="2"/>
        <v>-0.21698279999691295</v>
      </c>
      <c r="K31" s="12">
        <f t="shared" si="8"/>
        <v>-0.21698279999691295</v>
      </c>
      <c r="O31" s="12">
        <f t="shared" ca="1" si="3"/>
        <v>-0.21686706659700872</v>
      </c>
      <c r="P31" s="12">
        <f t="shared" si="4"/>
        <v>-0.21738382174413862</v>
      </c>
      <c r="Q31" s="14">
        <f t="shared" si="5"/>
        <v>40232.482190000002</v>
      </c>
      <c r="R31" s="12">
        <f t="shared" si="6"/>
        <v>1.6081844174793048E-7</v>
      </c>
      <c r="T31" s="13">
        <v>1.3999999999999999E-4</v>
      </c>
    </row>
    <row r="32" spans="1:32" s="12" customFormat="1" ht="12.75" customHeight="1">
      <c r="A32" s="12" t="s">
        <v>53</v>
      </c>
      <c r="C32" s="13">
        <v>55257.453500000003</v>
      </c>
      <c r="D32" s="13">
        <v>2.9999999999999997E-4</v>
      </c>
      <c r="E32" s="49">
        <f t="shared" si="1"/>
        <v>39080.697710705419</v>
      </c>
      <c r="F32" s="50">
        <f t="shared" si="7"/>
        <v>39081</v>
      </c>
      <c r="G32" s="49">
        <f t="shared" si="2"/>
        <v>-0.21736939999391325</v>
      </c>
      <c r="K32" s="12">
        <f t="shared" si="8"/>
        <v>-0.21736939999391325</v>
      </c>
      <c r="O32" s="12">
        <f t="shared" ca="1" si="3"/>
        <v>-0.21688629711245172</v>
      </c>
      <c r="P32" s="12">
        <f t="shared" si="4"/>
        <v>-0.21739324481119415</v>
      </c>
      <c r="Q32" s="14">
        <f t="shared" si="5"/>
        <v>40238.953500000003</v>
      </c>
      <c r="R32" s="12">
        <f t="shared" si="6"/>
        <v>5.6857531115973173E-10</v>
      </c>
      <c r="T32" s="13">
        <v>2.9999999999999997E-4</v>
      </c>
    </row>
    <row r="33" spans="1:20" s="12" customFormat="1" ht="12.75" customHeight="1">
      <c r="A33" s="12" t="s">
        <v>53</v>
      </c>
      <c r="C33" s="13">
        <v>55260.330419999998</v>
      </c>
      <c r="D33" s="13">
        <v>1E-4</v>
      </c>
      <c r="E33" s="49">
        <f t="shared" si="1"/>
        <v>39084.698559570919</v>
      </c>
      <c r="F33" s="50">
        <f t="shared" si="7"/>
        <v>39085</v>
      </c>
      <c r="G33" s="49">
        <f t="shared" si="2"/>
        <v>-0.21675900000263937</v>
      </c>
      <c r="K33" s="12">
        <f t="shared" si="8"/>
        <v>-0.21675900000263937</v>
      </c>
      <c r="O33" s="12">
        <f t="shared" ca="1" si="3"/>
        <v>-0.21689484400820419</v>
      </c>
      <c r="P33" s="12">
        <f t="shared" si="4"/>
        <v>-0.21739739377634493</v>
      </c>
      <c r="Q33" s="14">
        <f t="shared" si="5"/>
        <v>40241.830419999998</v>
      </c>
      <c r="R33" s="12">
        <f t="shared" si="6"/>
        <v>4.0754661030602438E-7</v>
      </c>
      <c r="T33" s="13">
        <v>8.0000000000000007E-5</v>
      </c>
    </row>
    <row r="34" spans="1:20" s="12" customFormat="1" ht="12.75" customHeight="1">
      <c r="A34" s="12" t="s">
        <v>53</v>
      </c>
      <c r="C34" s="13">
        <v>55260.330450000001</v>
      </c>
      <c r="D34" s="13">
        <v>1.2999999999999999E-4</v>
      </c>
      <c r="E34" s="49">
        <f t="shared" si="1"/>
        <v>39084.698601291049</v>
      </c>
      <c r="F34" s="50">
        <f t="shared" si="7"/>
        <v>39085</v>
      </c>
      <c r="G34" s="49">
        <f t="shared" si="2"/>
        <v>-0.21672899999975925</v>
      </c>
      <c r="K34" s="12">
        <f t="shared" si="8"/>
        <v>-0.21672899999975925</v>
      </c>
      <c r="O34" s="12">
        <f t="shared" ca="1" si="3"/>
        <v>-0.21689484400820419</v>
      </c>
      <c r="P34" s="12">
        <f t="shared" si="4"/>
        <v>-0.21739739377634493</v>
      </c>
      <c r="Q34" s="14">
        <f t="shared" si="5"/>
        <v>40241.830450000001</v>
      </c>
      <c r="R34" s="12">
        <f t="shared" si="6"/>
        <v>4.4675024057845989E-7</v>
      </c>
      <c r="T34" s="13">
        <v>1.2999999999999999E-4</v>
      </c>
    </row>
    <row r="35" spans="1:20" s="12" customFormat="1" ht="12.75" customHeight="1">
      <c r="A35" s="12" t="s">
        <v>53</v>
      </c>
      <c r="C35" s="13">
        <v>55268.959300000002</v>
      </c>
      <c r="D35" s="13">
        <v>2.0000000000000001E-4</v>
      </c>
      <c r="E35" s="49">
        <f t="shared" si="1"/>
        <v>39096.698491706185</v>
      </c>
      <c r="F35" s="50">
        <f t="shared" si="7"/>
        <v>39097</v>
      </c>
      <c r="G35" s="49">
        <f t="shared" si="2"/>
        <v>-0.21680779999587685</v>
      </c>
      <c r="K35" s="12">
        <f t="shared" si="8"/>
        <v>-0.21680779999587685</v>
      </c>
      <c r="O35" s="12">
        <f t="shared" ca="1" si="3"/>
        <v>-0.21692048469546157</v>
      </c>
      <c r="P35" s="12">
        <f t="shared" si="4"/>
        <v>-0.21740969643308716</v>
      </c>
      <c r="Q35" s="14">
        <f t="shared" si="5"/>
        <v>40250.459300000002</v>
      </c>
      <c r="R35" s="12">
        <f t="shared" si="6"/>
        <v>3.6227932112646965E-7</v>
      </c>
      <c r="T35" s="13">
        <v>2.0000000000000001E-4</v>
      </c>
    </row>
    <row r="36" spans="1:20" s="12" customFormat="1" ht="12.75" customHeight="1">
      <c r="A36" s="12" t="s">
        <v>53</v>
      </c>
      <c r="C36" s="13">
        <v>55273.992899999997</v>
      </c>
      <c r="D36" s="13">
        <v>4.0000000000000002E-4</v>
      </c>
      <c r="E36" s="49">
        <f t="shared" si="1"/>
        <v>39103.698572643225</v>
      </c>
      <c r="F36" s="50">
        <f t="shared" si="7"/>
        <v>39104</v>
      </c>
      <c r="G36" s="49">
        <f t="shared" si="2"/>
        <v>-0.21674960000382271</v>
      </c>
      <c r="K36" s="12">
        <f t="shared" si="8"/>
        <v>-0.21674960000382271</v>
      </c>
      <c r="O36" s="12">
        <f t="shared" ca="1" si="3"/>
        <v>-0.21693544176302837</v>
      </c>
      <c r="P36" s="12">
        <f t="shared" si="4"/>
        <v>-0.21741677306749629</v>
      </c>
      <c r="Q36" s="14">
        <f t="shared" si="5"/>
        <v>40255.492899999997</v>
      </c>
      <c r="R36" s="12">
        <f t="shared" si="6"/>
        <v>4.4511989689160059E-7</v>
      </c>
      <c r="T36" s="13">
        <v>4.0000000000000002E-4</v>
      </c>
    </row>
    <row r="37" spans="1:20" s="12" customFormat="1" ht="12.75" customHeight="1">
      <c r="A37" s="12" t="s">
        <v>53</v>
      </c>
      <c r="C37" s="13">
        <v>55276.869299999998</v>
      </c>
      <c r="D37" s="13">
        <v>5.0000000000000001E-4</v>
      </c>
      <c r="E37" s="49">
        <f t="shared" si="1"/>
        <v>39107.698698359869</v>
      </c>
      <c r="F37" s="50">
        <f t="shared" si="7"/>
        <v>39108</v>
      </c>
      <c r="G37" s="49">
        <f t="shared" si="2"/>
        <v>-0.21665919999941252</v>
      </c>
      <c r="K37" s="12">
        <f t="shared" si="8"/>
        <v>-0.21665919999941252</v>
      </c>
      <c r="O37" s="12">
        <f t="shared" ca="1" si="3"/>
        <v>-0.21694398865878084</v>
      </c>
      <c r="P37" s="12">
        <f t="shared" si="4"/>
        <v>-0.21742078380388219</v>
      </c>
      <c r="Q37" s="14">
        <f t="shared" si="5"/>
        <v>40258.369299999998</v>
      </c>
      <c r="R37" s="12">
        <f t="shared" si="6"/>
        <v>5.8000989123049296E-7</v>
      </c>
      <c r="T37" s="13">
        <v>5.0000000000000001E-4</v>
      </c>
    </row>
    <row r="38" spans="1:20">
      <c r="A38" s="33" t="s">
        <v>59</v>
      </c>
      <c r="B38" s="34" t="s">
        <v>37</v>
      </c>
      <c r="C38" s="35">
        <v>55278.307070000003</v>
      </c>
      <c r="D38" s="35">
        <v>2.9999999999999997E-4</v>
      </c>
      <c r="E38" s="49">
        <f t="shared" si="1"/>
        <v>39109.698163229725</v>
      </c>
      <c r="F38" s="50">
        <f t="shared" si="7"/>
        <v>39110</v>
      </c>
      <c r="G38" s="49">
        <f t="shared" si="2"/>
        <v>-0.21704399999725865</v>
      </c>
      <c r="H38" s="12"/>
      <c r="I38" s="12"/>
      <c r="J38" s="12"/>
      <c r="K38" s="12">
        <f t="shared" si="8"/>
        <v>-0.21704399999725865</v>
      </c>
      <c r="L38" s="12"/>
      <c r="M38" s="12"/>
      <c r="N38" s="12"/>
      <c r="O38" s="12">
        <f t="shared" ca="1" si="3"/>
        <v>-0.21694826210665707</v>
      </c>
      <c r="P38" s="12">
        <f t="shared" si="4"/>
        <v>-0.21742278015715577</v>
      </c>
      <c r="Q38" s="14">
        <f t="shared" si="5"/>
        <v>40259.807070000003</v>
      </c>
      <c r="R38" s="12">
        <f t="shared" si="6"/>
        <v>1.4347440953168669E-7</v>
      </c>
    </row>
    <row r="39" spans="1:20" s="12" customFormat="1" ht="12.75" customHeight="1">
      <c r="A39" s="12" t="s">
        <v>53</v>
      </c>
      <c r="C39" s="13">
        <v>55304.912499999999</v>
      </c>
      <c r="D39" s="13">
        <v>5.0000000000000001E-4</v>
      </c>
      <c r="E39" s="49">
        <f t="shared" si="1"/>
        <v>39146.697559956687</v>
      </c>
      <c r="F39" s="50">
        <f t="shared" si="7"/>
        <v>39147</v>
      </c>
      <c r="G39" s="49">
        <f t="shared" si="2"/>
        <v>-0.21747779999714112</v>
      </c>
      <c r="K39" s="12">
        <f t="shared" si="8"/>
        <v>-0.21747779999714112</v>
      </c>
      <c r="O39" s="12">
        <f t="shared" ca="1" si="3"/>
        <v>-0.21702732089236731</v>
      </c>
      <c r="P39" s="12">
        <f t="shared" si="4"/>
        <v>-0.21745862864864907</v>
      </c>
      <c r="Q39" s="14">
        <f t="shared" si="5"/>
        <v>40286.412499999999</v>
      </c>
      <c r="R39" s="12">
        <f t="shared" si="6"/>
        <v>3.6754060300374446E-10</v>
      </c>
      <c r="T39" s="13">
        <v>5.0000000000000001E-4</v>
      </c>
    </row>
    <row r="40" spans="1:20" s="12" customFormat="1" ht="12.75" customHeight="1">
      <c r="A40" s="12" t="s">
        <v>53</v>
      </c>
      <c r="C40" s="13">
        <v>55627.058299999997</v>
      </c>
      <c r="D40" s="13">
        <v>2.0000000000000001E-4</v>
      </c>
      <c r="E40" s="49">
        <f t="shared" si="1"/>
        <v>39594.696342841533</v>
      </c>
      <c r="F40" s="50">
        <f t="shared" si="7"/>
        <v>39595</v>
      </c>
      <c r="G40" s="49">
        <f t="shared" si="2"/>
        <v>-0.21835299999656854</v>
      </c>
      <c r="K40" s="12">
        <f t="shared" si="8"/>
        <v>-0.21835299999656854</v>
      </c>
      <c r="O40" s="12">
        <f t="shared" ca="1" si="3"/>
        <v>-0.21798457321664266</v>
      </c>
      <c r="P40" s="12">
        <f t="shared" si="4"/>
        <v>-0.2177294559172096</v>
      </c>
      <c r="Q40" s="14">
        <f t="shared" si="5"/>
        <v>40608.558299999997</v>
      </c>
      <c r="R40" s="12">
        <f t="shared" si="6"/>
        <v>3.8880721890358771E-7</v>
      </c>
      <c r="T40" s="13">
        <v>2.0000000000000001E-4</v>
      </c>
    </row>
    <row r="41" spans="1:20" s="12" customFormat="1" ht="12.75" customHeight="1">
      <c r="A41" s="12" t="s">
        <v>53</v>
      </c>
      <c r="C41" s="13">
        <v>55627.058600000004</v>
      </c>
      <c r="D41" s="13">
        <v>4.0000000000000002E-4</v>
      </c>
      <c r="E41" s="49">
        <f t="shared" si="1"/>
        <v>39594.696760042811</v>
      </c>
      <c r="F41" s="50">
        <f t="shared" si="7"/>
        <v>39595</v>
      </c>
      <c r="G41" s="49">
        <f t="shared" si="2"/>
        <v>-0.21805299998959526</v>
      </c>
      <c r="K41" s="12">
        <f t="shared" si="8"/>
        <v>-0.21805299998959526</v>
      </c>
      <c r="O41" s="12">
        <f t="shared" ca="1" si="3"/>
        <v>-0.21798457321664266</v>
      </c>
      <c r="P41" s="12">
        <f t="shared" si="4"/>
        <v>-0.2177294559172096</v>
      </c>
      <c r="Q41" s="14">
        <f t="shared" si="5"/>
        <v>40608.558600000004</v>
      </c>
      <c r="R41" s="12">
        <f t="shared" si="6"/>
        <v>1.0468076677589847E-7</v>
      </c>
      <c r="T41" s="13">
        <v>4.0000000000000002E-4</v>
      </c>
    </row>
    <row r="42" spans="1:20" s="12" customFormat="1" ht="12.75" customHeight="1">
      <c r="A42" s="12" t="s">
        <v>53</v>
      </c>
      <c r="C42" s="13">
        <v>55628.496950000001</v>
      </c>
      <c r="D42" s="13">
        <v>1.2999999999999999E-4</v>
      </c>
      <c r="E42" s="49">
        <f t="shared" si="1"/>
        <v>39596.697031501761</v>
      </c>
      <c r="F42" s="50">
        <f t="shared" si="7"/>
        <v>39597</v>
      </c>
      <c r="G42" s="49">
        <f t="shared" si="2"/>
        <v>-0.21785780000209343</v>
      </c>
      <c r="K42" s="12">
        <f t="shared" si="8"/>
        <v>-0.21785780000209343</v>
      </c>
      <c r="O42" s="12">
        <f t="shared" ca="1" si="3"/>
        <v>-0.21798884666451887</v>
      </c>
      <c r="P42" s="12">
        <f t="shared" si="4"/>
        <v>-0.2177299888485551</v>
      </c>
      <c r="Q42" s="14">
        <f t="shared" si="5"/>
        <v>40609.996950000001</v>
      </c>
      <c r="R42" s="12">
        <f t="shared" si="6"/>
        <v>1.6335690968797644E-8</v>
      </c>
      <c r="T42" s="13">
        <v>1.2999999999999999E-4</v>
      </c>
    </row>
    <row r="43" spans="1:20" s="12" customFormat="1" ht="12.75" customHeight="1">
      <c r="A43" s="12" t="s">
        <v>53</v>
      </c>
      <c r="C43" s="13">
        <v>55629.935100000002</v>
      </c>
      <c r="D43" s="13">
        <v>1E-4</v>
      </c>
      <c r="E43" s="49">
        <f t="shared" si="1"/>
        <v>39598.697024826542</v>
      </c>
      <c r="F43" s="50">
        <f t="shared" si="7"/>
        <v>39599</v>
      </c>
      <c r="G43" s="49">
        <f t="shared" si="2"/>
        <v>-0.21786259999498725</v>
      </c>
      <c r="K43" s="12">
        <f t="shared" si="8"/>
        <v>-0.21786259999498725</v>
      </c>
      <c r="O43" s="12">
        <f t="shared" ca="1" si="3"/>
        <v>-0.21799312011239511</v>
      </c>
      <c r="P43" s="12">
        <f t="shared" si="4"/>
        <v>-0.21773051576995428</v>
      </c>
      <c r="Q43" s="14">
        <f t="shared" si="5"/>
        <v>40611.435100000002</v>
      </c>
      <c r="R43" s="12">
        <f t="shared" si="6"/>
        <v>1.7446242502559997E-8</v>
      </c>
      <c r="T43" s="13">
        <v>4.0000000000000003E-5</v>
      </c>
    </row>
    <row r="44" spans="1:20" s="12" customFormat="1" ht="12.75" customHeight="1">
      <c r="A44" s="12" t="s">
        <v>53</v>
      </c>
      <c r="C44" s="13">
        <v>55647.911599999999</v>
      </c>
      <c r="D44" s="13">
        <v>5.0000000000000001E-4</v>
      </c>
      <c r="E44" s="49">
        <f t="shared" si="1"/>
        <v>39623.696419884705</v>
      </c>
      <c r="F44" s="50">
        <f t="shared" si="7"/>
        <v>39624</v>
      </c>
      <c r="G44" s="49">
        <f t="shared" si="2"/>
        <v>-0.21829759999673115</v>
      </c>
      <c r="K44" s="12">
        <f t="shared" si="8"/>
        <v>-0.21829759999673115</v>
      </c>
      <c r="O44" s="12">
        <f t="shared" ca="1" si="3"/>
        <v>-0.21804653821084796</v>
      </c>
      <c r="P44" s="12">
        <f t="shared" si="4"/>
        <v>-0.2177365951982233</v>
      </c>
      <c r="Q44" s="14">
        <f t="shared" si="5"/>
        <v>40629.411599999999</v>
      </c>
      <c r="R44" s="12">
        <f t="shared" si="6"/>
        <v>3.1472638394883002E-7</v>
      </c>
      <c r="T44" s="13">
        <v>5.0000000000000001E-4</v>
      </c>
    </row>
    <row r="45" spans="1:20">
      <c r="A45" s="12" t="s">
        <v>53</v>
      </c>
      <c r="C45" s="9">
        <v>55647.912100000001</v>
      </c>
      <c r="D45" s="9">
        <v>4.0000000000000002E-4</v>
      </c>
      <c r="E45" s="49">
        <f t="shared" si="1"/>
        <v>39623.697115220144</v>
      </c>
      <c r="F45" s="50">
        <f t="shared" si="7"/>
        <v>39624</v>
      </c>
      <c r="G45" s="49">
        <f t="shared" si="2"/>
        <v>-0.2177975999948103</v>
      </c>
      <c r="H45" s="12"/>
      <c r="I45" s="12"/>
      <c r="J45" s="12"/>
      <c r="K45" s="12">
        <f t="shared" si="8"/>
        <v>-0.2177975999948103</v>
      </c>
      <c r="L45" s="12"/>
      <c r="M45" s="12"/>
      <c r="N45" s="12"/>
      <c r="O45" s="12">
        <f t="shared" ca="1" si="3"/>
        <v>-0.21804653821084796</v>
      </c>
      <c r="P45" s="12">
        <f t="shared" si="4"/>
        <v>-0.2177365951982233</v>
      </c>
      <c r="Q45" s="14">
        <f t="shared" si="5"/>
        <v>40629.412100000001</v>
      </c>
      <c r="R45" s="12">
        <f t="shared" si="6"/>
        <v>3.7215852066205397E-9</v>
      </c>
      <c r="T45" s="9">
        <v>4.0000000000000002E-4</v>
      </c>
    </row>
    <row r="46" spans="1:20">
      <c r="A46" s="12" t="s">
        <v>53</v>
      </c>
      <c r="C46" s="9">
        <v>55654.383529999999</v>
      </c>
      <c r="D46" s="13">
        <v>1E-4</v>
      </c>
      <c r="E46" s="49">
        <f t="shared" si="1"/>
        <v>39632.696744467285</v>
      </c>
      <c r="F46" s="50">
        <f t="shared" si="7"/>
        <v>39633</v>
      </c>
      <c r="G46" s="49">
        <f t="shared" si="2"/>
        <v>-0.21806419999484206</v>
      </c>
      <c r="H46" s="12"/>
      <c r="I46" s="12"/>
      <c r="J46" s="12"/>
      <c r="K46" s="12">
        <f t="shared" si="8"/>
        <v>-0.21806419999484206</v>
      </c>
      <c r="L46" s="12"/>
      <c r="M46" s="12"/>
      <c r="N46" s="12"/>
      <c r="O46" s="12">
        <f t="shared" ca="1" si="3"/>
        <v>-0.21806576872629102</v>
      </c>
      <c r="P46" s="12">
        <f t="shared" si="4"/>
        <v>-0.21773855391195385</v>
      </c>
      <c r="Q46" s="14">
        <f t="shared" si="5"/>
        <v>40635.883529999999</v>
      </c>
      <c r="R46" s="12">
        <f t="shared" si="6"/>
        <v>1.0604537130043433E-7</v>
      </c>
      <c r="T46" s="9">
        <v>9.0000000000000006E-5</v>
      </c>
    </row>
    <row r="47" spans="1:20">
      <c r="A47" s="12" t="s">
        <v>53</v>
      </c>
      <c r="C47" s="9">
        <v>55677.394130000001</v>
      </c>
      <c r="D47" s="13">
        <v>1E-4</v>
      </c>
      <c r="E47" s="49">
        <f t="shared" si="1"/>
        <v>39664.69691579794</v>
      </c>
      <c r="F47" s="50">
        <f t="shared" si="7"/>
        <v>39665</v>
      </c>
      <c r="G47" s="49">
        <f t="shared" si="2"/>
        <v>-0.21794099999533501</v>
      </c>
      <c r="H47" s="12"/>
      <c r="I47" s="12"/>
      <c r="J47" s="12"/>
      <c r="K47" s="12">
        <f t="shared" si="8"/>
        <v>-0.21794099999533501</v>
      </c>
      <c r="L47" s="12"/>
      <c r="M47" s="12"/>
      <c r="N47" s="12"/>
      <c r="O47" s="12">
        <f t="shared" ca="1" si="3"/>
        <v>-0.21813414389231067</v>
      </c>
      <c r="P47" s="12">
        <f t="shared" si="4"/>
        <v>-0.21774453259624349</v>
      </c>
      <c r="Q47" s="14">
        <f t="shared" si="5"/>
        <v>40658.894130000001</v>
      </c>
      <c r="R47" s="12">
        <f t="shared" si="6"/>
        <v>3.8599438905784848E-8</v>
      </c>
      <c r="T47" s="9">
        <v>8.0000000000000007E-5</v>
      </c>
    </row>
    <row r="48" spans="1:20">
      <c r="C48" s="9"/>
      <c r="D48" s="9"/>
      <c r="E48" s="51"/>
      <c r="F48" s="51"/>
      <c r="G48" s="51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19" sqref="A19:D20"/>
    </sheetView>
  </sheetViews>
  <sheetFormatPr defaultRowHeight="12.75"/>
  <cols>
    <col min="1" max="1" width="19.7109375" style="9" customWidth="1"/>
    <col min="2" max="2" width="4.42578125" style="19" customWidth="1"/>
    <col min="3" max="3" width="12.7109375" style="9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9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59" t="s">
        <v>66</v>
      </c>
      <c r="I1" s="60" t="s">
        <v>67</v>
      </c>
      <c r="J1" s="61" t="s">
        <v>68</v>
      </c>
    </row>
    <row r="2" spans="1:16">
      <c r="I2" s="62" t="s">
        <v>69</v>
      </c>
      <c r="J2" s="63" t="s">
        <v>70</v>
      </c>
    </row>
    <row r="3" spans="1:16">
      <c r="A3" s="64" t="s">
        <v>71</v>
      </c>
      <c r="I3" s="62" t="s">
        <v>72</v>
      </c>
      <c r="J3" s="63" t="s">
        <v>73</v>
      </c>
    </row>
    <row r="4" spans="1:16">
      <c r="I4" s="62" t="s">
        <v>74</v>
      </c>
      <c r="J4" s="63" t="s">
        <v>73</v>
      </c>
    </row>
    <row r="5" spans="1:16" ht="13.5" thickBot="1">
      <c r="I5" s="65" t="s">
        <v>75</v>
      </c>
      <c r="J5" s="66" t="s">
        <v>76</v>
      </c>
    </row>
    <row r="10" spans="1:16" ht="13.5" thickBot="1"/>
    <row r="11" spans="1:16" ht="12.75" customHeight="1" thickBot="1">
      <c r="A11" s="9" t="str">
        <f t="shared" ref="A11:A20" si="0">P11</f>
        <v> BBS 27 </v>
      </c>
      <c r="B11" s="21" t="str">
        <f t="shared" ref="B11:B20" si="1">IF(H11=INT(H11),"I","II")</f>
        <v>I</v>
      </c>
      <c r="C11" s="9">
        <f t="shared" ref="C11:C20" si="2">1*G11</f>
        <v>42887.377999999997</v>
      </c>
      <c r="D11" s="19" t="str">
        <f t="shared" ref="D11:D20" si="3">VLOOKUP(F11,I$1:J$5,2,FALSE)</f>
        <v>vis</v>
      </c>
      <c r="E11" s="67">
        <f>VLOOKUP(C11,'Active 1'!C$21:E$973,3,FALSE)</f>
        <v>21877.993940568842</v>
      </c>
      <c r="F11" s="21" t="s">
        <v>75</v>
      </c>
      <c r="G11" s="19" t="str">
        <f t="shared" ref="G11:G20" si="4">MID(I11,3,LEN(I11)-3)</f>
        <v>42887.378</v>
      </c>
      <c r="H11" s="9">
        <f t="shared" ref="H11:H20" si="5">1*K11</f>
        <v>21878</v>
      </c>
      <c r="I11" s="68" t="s">
        <v>77</v>
      </c>
      <c r="J11" s="69" t="s">
        <v>78</v>
      </c>
      <c r="K11" s="68">
        <v>21878</v>
      </c>
      <c r="L11" s="68" t="s">
        <v>79</v>
      </c>
      <c r="M11" s="69" t="s">
        <v>80</v>
      </c>
      <c r="N11" s="69"/>
      <c r="O11" s="70" t="s">
        <v>81</v>
      </c>
      <c r="P11" s="70" t="s">
        <v>82</v>
      </c>
    </row>
    <row r="12" spans="1:16" ht="12.75" customHeight="1" thickBot="1">
      <c r="A12" s="9" t="str">
        <f t="shared" si="0"/>
        <v> BBS 36 </v>
      </c>
      <c r="B12" s="21" t="str">
        <f t="shared" si="1"/>
        <v>I</v>
      </c>
      <c r="C12" s="9">
        <f t="shared" si="2"/>
        <v>43568.353999999999</v>
      </c>
      <c r="D12" s="19" t="str">
        <f t="shared" si="3"/>
        <v>vis</v>
      </c>
      <c r="E12" s="67">
        <f>VLOOKUP(C12,'Active 1'!C$21:E$973,3,FALSE)</f>
        <v>22825.007433135848</v>
      </c>
      <c r="F12" s="21" t="s">
        <v>75</v>
      </c>
      <c r="G12" s="19" t="str">
        <f t="shared" si="4"/>
        <v>43568.354</v>
      </c>
      <c r="H12" s="9">
        <f t="shared" si="5"/>
        <v>22825</v>
      </c>
      <c r="I12" s="68" t="s">
        <v>83</v>
      </c>
      <c r="J12" s="69" t="s">
        <v>84</v>
      </c>
      <c r="K12" s="68">
        <v>22825</v>
      </c>
      <c r="L12" s="68" t="s">
        <v>85</v>
      </c>
      <c r="M12" s="69" t="s">
        <v>80</v>
      </c>
      <c r="N12" s="69"/>
      <c r="O12" s="70" t="s">
        <v>81</v>
      </c>
      <c r="P12" s="70" t="s">
        <v>86</v>
      </c>
    </row>
    <row r="13" spans="1:16" ht="12.75" customHeight="1" thickBot="1">
      <c r="A13" s="9" t="str">
        <f t="shared" si="0"/>
        <v> BBS 42 </v>
      </c>
      <c r="B13" s="21" t="str">
        <f t="shared" si="1"/>
        <v>I</v>
      </c>
      <c r="C13" s="9">
        <f t="shared" si="2"/>
        <v>43957.38</v>
      </c>
      <c r="D13" s="19" t="str">
        <f t="shared" si="3"/>
        <v>vis</v>
      </c>
      <c r="E13" s="67">
        <f>VLOOKUP(C13,'Active 1'!C$21:E$973,3,FALSE)</f>
        <v>23366.014562549175</v>
      </c>
      <c r="F13" s="21" t="s">
        <v>75</v>
      </c>
      <c r="G13" s="19" t="str">
        <f t="shared" si="4"/>
        <v>43957.380</v>
      </c>
      <c r="H13" s="9">
        <f t="shared" si="5"/>
        <v>23366</v>
      </c>
      <c r="I13" s="68" t="s">
        <v>87</v>
      </c>
      <c r="J13" s="69" t="s">
        <v>88</v>
      </c>
      <c r="K13" s="68">
        <v>23366</v>
      </c>
      <c r="L13" s="68" t="s">
        <v>89</v>
      </c>
      <c r="M13" s="69" t="s">
        <v>80</v>
      </c>
      <c r="N13" s="69"/>
      <c r="O13" s="70" t="s">
        <v>81</v>
      </c>
      <c r="P13" s="70" t="s">
        <v>90</v>
      </c>
    </row>
    <row r="14" spans="1:16" ht="12.75" customHeight="1" thickBot="1">
      <c r="A14" s="9" t="str">
        <f t="shared" si="0"/>
        <v> BBS 114 </v>
      </c>
      <c r="B14" s="21" t="str">
        <f t="shared" si="1"/>
        <v>II</v>
      </c>
      <c r="C14" s="9">
        <f t="shared" si="2"/>
        <v>50486.419500000004</v>
      </c>
      <c r="D14" s="19" t="str">
        <f t="shared" si="3"/>
        <v>vis</v>
      </c>
      <c r="E14" s="67">
        <f>VLOOKUP(C14,'Active 1'!C$21:E$973,3,FALSE)</f>
        <v>32445.759663702411</v>
      </c>
      <c r="F14" s="21" t="s">
        <v>75</v>
      </c>
      <c r="G14" s="19" t="str">
        <f t="shared" si="4"/>
        <v>50486.4195</v>
      </c>
      <c r="H14" s="9">
        <f t="shared" si="5"/>
        <v>32445.5</v>
      </c>
      <c r="I14" s="68" t="s">
        <v>91</v>
      </c>
      <c r="J14" s="69" t="s">
        <v>92</v>
      </c>
      <c r="K14" s="68">
        <v>32445.5</v>
      </c>
      <c r="L14" s="68" t="s">
        <v>93</v>
      </c>
      <c r="M14" s="69" t="s">
        <v>94</v>
      </c>
      <c r="N14" s="69" t="s">
        <v>95</v>
      </c>
      <c r="O14" s="70" t="s">
        <v>96</v>
      </c>
      <c r="P14" s="70" t="s">
        <v>97</v>
      </c>
    </row>
    <row r="15" spans="1:16" ht="12.75" customHeight="1" thickBot="1">
      <c r="A15" s="9" t="str">
        <f t="shared" si="0"/>
        <v>IBVS 5583 </v>
      </c>
      <c r="B15" s="21" t="str">
        <f t="shared" si="1"/>
        <v>II</v>
      </c>
      <c r="C15" s="9">
        <f t="shared" si="2"/>
        <v>53056.373099999997</v>
      </c>
      <c r="D15" s="19" t="str">
        <f t="shared" si="3"/>
        <v>vis</v>
      </c>
      <c r="E15" s="67">
        <f>VLOOKUP(C15,'Active 1'!C$21:E$973,3,FALSE)</f>
        <v>36019.719295864394</v>
      </c>
      <c r="F15" s="21" t="s">
        <v>75</v>
      </c>
      <c r="G15" s="19" t="str">
        <f t="shared" si="4"/>
        <v>53056.3731</v>
      </c>
      <c r="H15" s="9">
        <f t="shared" si="5"/>
        <v>36019.5</v>
      </c>
      <c r="I15" s="68" t="s">
        <v>98</v>
      </c>
      <c r="J15" s="69" t="s">
        <v>99</v>
      </c>
      <c r="K15" s="68">
        <v>36019.5</v>
      </c>
      <c r="L15" s="68" t="s">
        <v>100</v>
      </c>
      <c r="M15" s="69" t="s">
        <v>94</v>
      </c>
      <c r="N15" s="69" t="s">
        <v>95</v>
      </c>
      <c r="O15" s="70" t="s">
        <v>101</v>
      </c>
      <c r="P15" s="71" t="s">
        <v>102</v>
      </c>
    </row>
    <row r="16" spans="1:16" ht="12.75" customHeight="1" thickBot="1">
      <c r="A16" s="9" t="str">
        <f t="shared" si="0"/>
        <v>BAVM 220 </v>
      </c>
      <c r="B16" s="21" t="str">
        <f t="shared" si="1"/>
        <v>II</v>
      </c>
      <c r="C16" s="9">
        <f t="shared" si="2"/>
        <v>55623.463199999998</v>
      </c>
      <c r="D16" s="19" t="str">
        <f t="shared" si="3"/>
        <v>vis</v>
      </c>
      <c r="E16" s="67">
        <f>VLOOKUP(C16,'Active 1'!C$21:E$973,3,FALSE)</f>
        <v>39589.696741964079</v>
      </c>
      <c r="F16" s="21" t="s">
        <v>75</v>
      </c>
      <c r="G16" s="19" t="str">
        <f t="shared" si="4"/>
        <v>55623.4632</v>
      </c>
      <c r="H16" s="9">
        <f t="shared" si="5"/>
        <v>39589.5</v>
      </c>
      <c r="I16" s="68" t="s">
        <v>113</v>
      </c>
      <c r="J16" s="69" t="s">
        <v>114</v>
      </c>
      <c r="K16" s="68">
        <v>39589.5</v>
      </c>
      <c r="L16" s="68" t="s">
        <v>115</v>
      </c>
      <c r="M16" s="69" t="s">
        <v>106</v>
      </c>
      <c r="N16" s="69" t="s">
        <v>116</v>
      </c>
      <c r="O16" s="70" t="s">
        <v>117</v>
      </c>
      <c r="P16" s="71" t="s">
        <v>118</v>
      </c>
    </row>
    <row r="17" spans="1:16" ht="12.75" customHeight="1" thickBot="1">
      <c r="A17" s="9" t="str">
        <f t="shared" si="0"/>
        <v>IBVS 5992 </v>
      </c>
      <c r="B17" s="21" t="str">
        <f t="shared" si="1"/>
        <v>II</v>
      </c>
      <c r="C17" s="9">
        <f t="shared" si="2"/>
        <v>55640.7189</v>
      </c>
      <c r="D17" s="19" t="str">
        <f t="shared" si="3"/>
        <v>vis</v>
      </c>
      <c r="E17" s="67">
        <f>VLOOKUP(C17,'Active 1'!C$21:E$973,3,FALSE)</f>
        <v>39613.693741452589</v>
      </c>
      <c r="F17" s="21" t="s">
        <v>75</v>
      </c>
      <c r="G17" s="19" t="str">
        <f t="shared" si="4"/>
        <v>55640.7189</v>
      </c>
      <c r="H17" s="9">
        <f t="shared" si="5"/>
        <v>39613.5</v>
      </c>
      <c r="I17" s="68" t="s">
        <v>119</v>
      </c>
      <c r="J17" s="69" t="s">
        <v>120</v>
      </c>
      <c r="K17" s="68" t="s">
        <v>121</v>
      </c>
      <c r="L17" s="68" t="s">
        <v>122</v>
      </c>
      <c r="M17" s="69" t="s">
        <v>106</v>
      </c>
      <c r="N17" s="69" t="s">
        <v>75</v>
      </c>
      <c r="O17" s="70" t="s">
        <v>96</v>
      </c>
      <c r="P17" s="71" t="s">
        <v>123</v>
      </c>
    </row>
    <row r="18" spans="1:16" ht="12.75" customHeight="1" thickBot="1">
      <c r="A18" s="9" t="str">
        <f t="shared" si="0"/>
        <v>IBVS 6029 </v>
      </c>
      <c r="B18" s="21" t="str">
        <f t="shared" si="1"/>
        <v>II</v>
      </c>
      <c r="C18" s="9">
        <f t="shared" si="2"/>
        <v>56001.694499999998</v>
      </c>
      <c r="D18" s="19" t="str">
        <f t="shared" si="3"/>
        <v>vis</v>
      </c>
      <c r="E18" s="67">
        <f>VLOOKUP(C18,'Active 1'!C$21:E$973,3,FALSE)</f>
        <v>40115.691996438771</v>
      </c>
      <c r="F18" s="21" t="s">
        <v>75</v>
      </c>
      <c r="G18" s="19" t="str">
        <f t="shared" si="4"/>
        <v>56001.6945</v>
      </c>
      <c r="H18" s="9">
        <f t="shared" si="5"/>
        <v>40115.5</v>
      </c>
      <c r="I18" s="68" t="s">
        <v>124</v>
      </c>
      <c r="J18" s="69" t="s">
        <v>125</v>
      </c>
      <c r="K18" s="68" t="s">
        <v>126</v>
      </c>
      <c r="L18" s="68" t="s">
        <v>127</v>
      </c>
      <c r="M18" s="69" t="s">
        <v>106</v>
      </c>
      <c r="N18" s="69" t="s">
        <v>75</v>
      </c>
      <c r="O18" s="70" t="s">
        <v>96</v>
      </c>
      <c r="P18" s="71" t="s">
        <v>128</v>
      </c>
    </row>
    <row r="19" spans="1:16" ht="12.75" customHeight="1" thickBot="1">
      <c r="A19" s="9" t="str">
        <f t="shared" si="0"/>
        <v>OEJV 0107 </v>
      </c>
      <c r="B19" s="21" t="str">
        <f t="shared" si="1"/>
        <v>II</v>
      </c>
      <c r="C19" s="9">
        <f t="shared" si="2"/>
        <v>54922.364699999998</v>
      </c>
      <c r="D19" s="19" t="str">
        <f t="shared" si="3"/>
        <v>vis</v>
      </c>
      <c r="E19" s="67" t="e">
        <f>VLOOKUP(C19,'Active 1'!C$21:E$973,3,FALSE)</f>
        <v>#N/A</v>
      </c>
      <c r="F19" s="21" t="s">
        <v>75</v>
      </c>
      <c r="G19" s="19" t="str">
        <f t="shared" si="4"/>
        <v>54922.3647</v>
      </c>
      <c r="H19" s="9">
        <f t="shared" si="5"/>
        <v>38614.5</v>
      </c>
      <c r="I19" s="68" t="s">
        <v>103</v>
      </c>
      <c r="J19" s="69" t="s">
        <v>104</v>
      </c>
      <c r="K19" s="68">
        <v>38614.5</v>
      </c>
      <c r="L19" s="68" t="s">
        <v>105</v>
      </c>
      <c r="M19" s="69" t="s">
        <v>106</v>
      </c>
      <c r="N19" s="69" t="s">
        <v>33</v>
      </c>
      <c r="O19" s="70" t="s">
        <v>107</v>
      </c>
      <c r="P19" s="71" t="s">
        <v>108</v>
      </c>
    </row>
    <row r="20" spans="1:16" ht="12.75" customHeight="1" thickBot="1">
      <c r="A20" s="9" t="str">
        <f t="shared" si="0"/>
        <v>OEJV 0137 </v>
      </c>
      <c r="B20" s="21" t="str">
        <f t="shared" si="1"/>
        <v>II</v>
      </c>
      <c r="C20" s="9">
        <f t="shared" si="2"/>
        <v>55278.307000000001</v>
      </c>
      <c r="D20" s="19" t="str">
        <f t="shared" si="3"/>
        <v>vis</v>
      </c>
      <c r="E20" s="67" t="e">
        <f>VLOOKUP(C20,'Active 1'!C$21:E$973,3,FALSE)</f>
        <v>#N/A</v>
      </c>
      <c r="F20" s="21" t="s">
        <v>75</v>
      </c>
      <c r="G20" s="19" t="str">
        <f t="shared" si="4"/>
        <v>55278.3070</v>
      </c>
      <c r="H20" s="9">
        <f t="shared" si="5"/>
        <v>39109.5</v>
      </c>
      <c r="I20" s="68" t="s">
        <v>109</v>
      </c>
      <c r="J20" s="69" t="s">
        <v>110</v>
      </c>
      <c r="K20" s="68">
        <v>39109.5</v>
      </c>
      <c r="L20" s="68" t="s">
        <v>111</v>
      </c>
      <c r="M20" s="69" t="s">
        <v>106</v>
      </c>
      <c r="N20" s="69" t="s">
        <v>33</v>
      </c>
      <c r="O20" s="70" t="s">
        <v>107</v>
      </c>
      <c r="P20" s="71" t="s">
        <v>112</v>
      </c>
    </row>
    <row r="21" spans="1:16">
      <c r="B21" s="21"/>
      <c r="E21" s="67"/>
      <c r="F21" s="21"/>
    </row>
    <row r="22" spans="1:16">
      <c r="B22" s="21"/>
      <c r="E22" s="67"/>
      <c r="F22" s="21"/>
    </row>
    <row r="23" spans="1:16">
      <c r="B23" s="21"/>
      <c r="E23" s="67"/>
      <c r="F23" s="21"/>
    </row>
    <row r="24" spans="1:16">
      <c r="B24" s="21"/>
      <c r="E24" s="67"/>
      <c r="F24" s="21"/>
    </row>
    <row r="25" spans="1:16">
      <c r="B25" s="21"/>
      <c r="E25" s="67"/>
      <c r="F25" s="21"/>
    </row>
    <row r="26" spans="1:16">
      <c r="B26" s="21"/>
      <c r="E26" s="67"/>
      <c r="F26" s="21"/>
    </row>
    <row r="27" spans="1:16">
      <c r="B27" s="21"/>
      <c r="E27" s="67"/>
      <c r="F27" s="21"/>
    </row>
    <row r="28" spans="1:16">
      <c r="B28" s="21"/>
      <c r="E28" s="67"/>
      <c r="F28" s="21"/>
    </row>
    <row r="29" spans="1:16">
      <c r="B29" s="21"/>
      <c r="E29" s="67"/>
      <c r="F29" s="21"/>
    </row>
    <row r="30" spans="1:16">
      <c r="B30" s="21"/>
      <c r="E30" s="67"/>
      <c r="F30" s="21"/>
    </row>
    <row r="31" spans="1:16">
      <c r="B31" s="21"/>
      <c r="E31" s="67"/>
      <c r="F31" s="21"/>
    </row>
    <row r="32" spans="1:16">
      <c r="B32" s="21"/>
      <c r="E32" s="67"/>
      <c r="F32" s="21"/>
    </row>
    <row r="33" spans="2:6">
      <c r="B33" s="21"/>
      <c r="E33" s="67"/>
      <c r="F33" s="21"/>
    </row>
    <row r="34" spans="2:6">
      <c r="B34" s="21"/>
      <c r="E34" s="67"/>
      <c r="F34" s="21"/>
    </row>
    <row r="35" spans="2:6">
      <c r="B35" s="21"/>
      <c r="E35" s="67"/>
      <c r="F35" s="21"/>
    </row>
    <row r="36" spans="2:6">
      <c r="B36" s="21"/>
      <c r="E36" s="67"/>
      <c r="F36" s="21"/>
    </row>
    <row r="37" spans="2:6">
      <c r="B37" s="21"/>
      <c r="F37" s="21"/>
    </row>
    <row r="38" spans="2:6">
      <c r="B38" s="21"/>
      <c r="F38" s="21"/>
    </row>
    <row r="39" spans="2:6">
      <c r="B39" s="21"/>
      <c r="F39" s="21"/>
    </row>
    <row r="40" spans="2:6">
      <c r="B40" s="21"/>
      <c r="F40" s="21"/>
    </row>
    <row r="41" spans="2:6">
      <c r="B41" s="21"/>
      <c r="F41" s="21"/>
    </row>
    <row r="42" spans="2:6">
      <c r="B42" s="21"/>
      <c r="F42" s="21"/>
    </row>
    <row r="43" spans="2:6">
      <c r="B43" s="21"/>
      <c r="F43" s="21"/>
    </row>
    <row r="44" spans="2:6">
      <c r="B44" s="21"/>
      <c r="F44" s="21"/>
    </row>
    <row r="45" spans="2:6">
      <c r="B45" s="21"/>
      <c r="F45" s="21"/>
    </row>
    <row r="46" spans="2:6">
      <c r="B46" s="21"/>
      <c r="F46" s="21"/>
    </row>
    <row r="47" spans="2:6">
      <c r="B47" s="21"/>
      <c r="F47" s="21"/>
    </row>
    <row r="48" spans="2:6">
      <c r="B48" s="21"/>
      <c r="F48" s="21"/>
    </row>
    <row r="49" spans="2:6">
      <c r="B49" s="21"/>
      <c r="F49" s="21"/>
    </row>
    <row r="50" spans="2:6">
      <c r="B50" s="21"/>
      <c r="F50" s="21"/>
    </row>
    <row r="51" spans="2:6">
      <c r="B51" s="21"/>
      <c r="F51" s="21"/>
    </row>
    <row r="52" spans="2:6">
      <c r="B52" s="21"/>
      <c r="F52" s="21"/>
    </row>
    <row r="53" spans="2:6">
      <c r="B53" s="21"/>
      <c r="F53" s="21"/>
    </row>
    <row r="54" spans="2:6">
      <c r="B54" s="21"/>
      <c r="F54" s="21"/>
    </row>
    <row r="55" spans="2:6">
      <c r="B55" s="21"/>
      <c r="F55" s="21"/>
    </row>
    <row r="56" spans="2:6">
      <c r="B56" s="21"/>
      <c r="F56" s="21"/>
    </row>
    <row r="57" spans="2:6">
      <c r="B57" s="21"/>
      <c r="F57" s="21"/>
    </row>
    <row r="58" spans="2:6">
      <c r="B58" s="21"/>
      <c r="F58" s="21"/>
    </row>
    <row r="59" spans="2:6">
      <c r="B59" s="21"/>
      <c r="F59" s="21"/>
    </row>
    <row r="60" spans="2:6">
      <c r="B60" s="21"/>
      <c r="F60" s="21"/>
    </row>
    <row r="61" spans="2:6">
      <c r="B61" s="21"/>
      <c r="F61" s="21"/>
    </row>
    <row r="62" spans="2:6">
      <c r="B62" s="21"/>
      <c r="F62" s="21"/>
    </row>
    <row r="63" spans="2:6">
      <c r="B63" s="21"/>
      <c r="F63" s="21"/>
    </row>
    <row r="64" spans="2:6">
      <c r="B64" s="21"/>
      <c r="F64" s="21"/>
    </row>
    <row r="65" spans="2:6">
      <c r="B65" s="21"/>
      <c r="F65" s="21"/>
    </row>
    <row r="66" spans="2:6">
      <c r="B66" s="21"/>
      <c r="F66" s="21"/>
    </row>
    <row r="67" spans="2:6">
      <c r="B67" s="21"/>
      <c r="F67" s="21"/>
    </row>
    <row r="68" spans="2:6">
      <c r="B68" s="21"/>
      <c r="F68" s="21"/>
    </row>
    <row r="69" spans="2:6">
      <c r="B69" s="21"/>
      <c r="F69" s="21"/>
    </row>
    <row r="70" spans="2:6">
      <c r="B70" s="21"/>
      <c r="F70" s="21"/>
    </row>
    <row r="71" spans="2:6">
      <c r="B71" s="21"/>
      <c r="F71" s="21"/>
    </row>
    <row r="72" spans="2:6">
      <c r="B72" s="21"/>
      <c r="F72" s="21"/>
    </row>
    <row r="73" spans="2:6">
      <c r="B73" s="21"/>
      <c r="F73" s="21"/>
    </row>
    <row r="74" spans="2:6">
      <c r="B74" s="21"/>
      <c r="F74" s="21"/>
    </row>
    <row r="75" spans="2:6">
      <c r="B75" s="21"/>
      <c r="F75" s="21"/>
    </row>
    <row r="76" spans="2:6">
      <c r="B76" s="21"/>
      <c r="F76" s="21"/>
    </row>
    <row r="77" spans="2:6">
      <c r="B77" s="21"/>
      <c r="F77" s="21"/>
    </row>
    <row r="78" spans="2:6">
      <c r="B78" s="21"/>
      <c r="F78" s="21"/>
    </row>
    <row r="79" spans="2:6">
      <c r="B79" s="21"/>
      <c r="F79" s="21"/>
    </row>
    <row r="80" spans="2:6">
      <c r="B80" s="21"/>
      <c r="F80" s="21"/>
    </row>
    <row r="81" spans="2:6">
      <c r="B81" s="21"/>
      <c r="F81" s="21"/>
    </row>
    <row r="82" spans="2:6">
      <c r="B82" s="21"/>
      <c r="F82" s="21"/>
    </row>
    <row r="83" spans="2:6">
      <c r="B83" s="21"/>
      <c r="F83" s="21"/>
    </row>
    <row r="84" spans="2:6">
      <c r="B84" s="21"/>
      <c r="F84" s="21"/>
    </row>
    <row r="85" spans="2:6">
      <c r="B85" s="21"/>
      <c r="F85" s="21"/>
    </row>
    <row r="86" spans="2:6">
      <c r="B86" s="21"/>
      <c r="F86" s="21"/>
    </row>
    <row r="87" spans="2:6">
      <c r="B87" s="21"/>
      <c r="F87" s="21"/>
    </row>
    <row r="88" spans="2:6">
      <c r="B88" s="21"/>
      <c r="F88" s="21"/>
    </row>
    <row r="89" spans="2:6">
      <c r="B89" s="21"/>
      <c r="F89" s="21"/>
    </row>
    <row r="90" spans="2:6">
      <c r="B90" s="21"/>
      <c r="F90" s="21"/>
    </row>
    <row r="91" spans="2:6">
      <c r="B91" s="21"/>
      <c r="F91" s="21"/>
    </row>
    <row r="92" spans="2:6">
      <c r="B92" s="21"/>
      <c r="F92" s="21"/>
    </row>
    <row r="93" spans="2:6">
      <c r="B93" s="21"/>
      <c r="F93" s="21"/>
    </row>
    <row r="94" spans="2:6">
      <c r="B94" s="21"/>
      <c r="F94" s="21"/>
    </row>
    <row r="95" spans="2:6">
      <c r="B95" s="21"/>
      <c r="F95" s="21"/>
    </row>
    <row r="96" spans="2:6">
      <c r="B96" s="21"/>
      <c r="F96" s="21"/>
    </row>
    <row r="97" spans="2:6">
      <c r="B97" s="21"/>
      <c r="F97" s="21"/>
    </row>
    <row r="98" spans="2:6">
      <c r="B98" s="21"/>
      <c r="F98" s="21"/>
    </row>
    <row r="99" spans="2:6">
      <c r="B99" s="21"/>
      <c r="F99" s="21"/>
    </row>
    <row r="100" spans="2:6">
      <c r="B100" s="21"/>
      <c r="F100" s="21"/>
    </row>
    <row r="101" spans="2:6">
      <c r="B101" s="21"/>
      <c r="F101" s="21"/>
    </row>
    <row r="102" spans="2:6">
      <c r="B102" s="21"/>
      <c r="F102" s="21"/>
    </row>
    <row r="103" spans="2:6">
      <c r="B103" s="21"/>
      <c r="F103" s="21"/>
    </row>
    <row r="104" spans="2:6">
      <c r="B104" s="21"/>
      <c r="F104" s="21"/>
    </row>
    <row r="105" spans="2:6">
      <c r="B105" s="21"/>
      <c r="F105" s="21"/>
    </row>
    <row r="106" spans="2:6">
      <c r="B106" s="21"/>
      <c r="F106" s="21"/>
    </row>
    <row r="107" spans="2:6">
      <c r="B107" s="21"/>
      <c r="F107" s="21"/>
    </row>
    <row r="108" spans="2:6">
      <c r="B108" s="21"/>
      <c r="F108" s="21"/>
    </row>
    <row r="109" spans="2:6">
      <c r="B109" s="21"/>
      <c r="F109" s="21"/>
    </row>
    <row r="110" spans="2:6">
      <c r="B110" s="21"/>
      <c r="F110" s="21"/>
    </row>
    <row r="111" spans="2:6">
      <c r="B111" s="21"/>
      <c r="F111" s="21"/>
    </row>
    <row r="112" spans="2:6">
      <c r="B112" s="21"/>
      <c r="F112" s="21"/>
    </row>
    <row r="113" spans="2:6">
      <c r="B113" s="21"/>
      <c r="F113" s="21"/>
    </row>
    <row r="114" spans="2:6">
      <c r="B114" s="21"/>
      <c r="F114" s="21"/>
    </row>
    <row r="115" spans="2:6">
      <c r="B115" s="21"/>
      <c r="F115" s="21"/>
    </row>
    <row r="116" spans="2:6">
      <c r="B116" s="21"/>
      <c r="F116" s="21"/>
    </row>
    <row r="117" spans="2:6">
      <c r="B117" s="21"/>
      <c r="F117" s="21"/>
    </row>
    <row r="118" spans="2:6">
      <c r="B118" s="21"/>
      <c r="F118" s="21"/>
    </row>
    <row r="119" spans="2:6">
      <c r="B119" s="21"/>
      <c r="F119" s="21"/>
    </row>
    <row r="120" spans="2:6">
      <c r="B120" s="21"/>
      <c r="F120" s="21"/>
    </row>
    <row r="121" spans="2:6">
      <c r="B121" s="21"/>
      <c r="F121" s="21"/>
    </row>
    <row r="122" spans="2:6">
      <c r="B122" s="21"/>
      <c r="F122" s="21"/>
    </row>
    <row r="123" spans="2:6">
      <c r="B123" s="21"/>
      <c r="F123" s="21"/>
    </row>
    <row r="124" spans="2:6">
      <c r="B124" s="21"/>
      <c r="F124" s="21"/>
    </row>
    <row r="125" spans="2:6">
      <c r="B125" s="21"/>
      <c r="F125" s="21"/>
    </row>
    <row r="126" spans="2:6">
      <c r="B126" s="21"/>
      <c r="F126" s="21"/>
    </row>
    <row r="127" spans="2:6">
      <c r="B127" s="21"/>
      <c r="F127" s="21"/>
    </row>
    <row r="128" spans="2:6">
      <c r="B128" s="21"/>
      <c r="F128" s="21"/>
    </row>
    <row r="129" spans="2:6">
      <c r="B129" s="21"/>
      <c r="F129" s="21"/>
    </row>
    <row r="130" spans="2:6">
      <c r="B130" s="21"/>
      <c r="F130" s="21"/>
    </row>
    <row r="131" spans="2:6">
      <c r="B131" s="21"/>
      <c r="F131" s="21"/>
    </row>
    <row r="132" spans="2:6">
      <c r="B132" s="21"/>
      <c r="F132" s="21"/>
    </row>
    <row r="133" spans="2:6">
      <c r="B133" s="21"/>
      <c r="F133" s="21"/>
    </row>
    <row r="134" spans="2:6">
      <c r="B134" s="21"/>
      <c r="F134" s="21"/>
    </row>
    <row r="135" spans="2:6">
      <c r="B135" s="21"/>
      <c r="F135" s="21"/>
    </row>
    <row r="136" spans="2:6">
      <c r="B136" s="21"/>
      <c r="F136" s="21"/>
    </row>
    <row r="137" spans="2:6">
      <c r="B137" s="21"/>
      <c r="F137" s="21"/>
    </row>
    <row r="138" spans="2:6">
      <c r="B138" s="21"/>
      <c r="F138" s="21"/>
    </row>
    <row r="139" spans="2:6">
      <c r="B139" s="21"/>
      <c r="F139" s="21"/>
    </row>
    <row r="140" spans="2:6">
      <c r="B140" s="21"/>
      <c r="F140" s="21"/>
    </row>
    <row r="141" spans="2:6">
      <c r="B141" s="21"/>
      <c r="F141" s="21"/>
    </row>
    <row r="142" spans="2:6">
      <c r="B142" s="21"/>
      <c r="F142" s="21"/>
    </row>
    <row r="143" spans="2:6">
      <c r="B143" s="21"/>
      <c r="F143" s="21"/>
    </row>
    <row r="144" spans="2:6">
      <c r="B144" s="21"/>
      <c r="F144" s="21"/>
    </row>
    <row r="145" spans="2:6">
      <c r="B145" s="21"/>
      <c r="F145" s="21"/>
    </row>
    <row r="146" spans="2:6">
      <c r="B146" s="21"/>
      <c r="F146" s="21"/>
    </row>
    <row r="147" spans="2:6">
      <c r="B147" s="21"/>
      <c r="F147" s="21"/>
    </row>
    <row r="148" spans="2:6">
      <c r="B148" s="21"/>
      <c r="F148" s="21"/>
    </row>
    <row r="149" spans="2:6">
      <c r="B149" s="21"/>
      <c r="F149" s="21"/>
    </row>
    <row r="150" spans="2:6">
      <c r="B150" s="21"/>
      <c r="F150" s="21"/>
    </row>
    <row r="151" spans="2:6">
      <c r="B151" s="21"/>
      <c r="F151" s="21"/>
    </row>
    <row r="152" spans="2:6">
      <c r="B152" s="21"/>
      <c r="F152" s="21"/>
    </row>
    <row r="153" spans="2:6">
      <c r="B153" s="21"/>
      <c r="F153" s="21"/>
    </row>
    <row r="154" spans="2:6">
      <c r="B154" s="21"/>
      <c r="F154" s="21"/>
    </row>
    <row r="155" spans="2:6">
      <c r="B155" s="21"/>
      <c r="F155" s="21"/>
    </row>
    <row r="156" spans="2:6">
      <c r="B156" s="21"/>
      <c r="F156" s="21"/>
    </row>
    <row r="157" spans="2:6">
      <c r="B157" s="21"/>
      <c r="F157" s="21"/>
    </row>
    <row r="158" spans="2:6">
      <c r="B158" s="21"/>
      <c r="F158" s="21"/>
    </row>
    <row r="159" spans="2:6">
      <c r="B159" s="21"/>
      <c r="F159" s="21"/>
    </row>
    <row r="160" spans="2:6">
      <c r="B160" s="21"/>
      <c r="F160" s="21"/>
    </row>
    <row r="161" spans="2:6">
      <c r="B161" s="21"/>
      <c r="F161" s="21"/>
    </row>
    <row r="162" spans="2:6">
      <c r="B162" s="21"/>
      <c r="F162" s="21"/>
    </row>
    <row r="163" spans="2:6">
      <c r="B163" s="21"/>
      <c r="F163" s="21"/>
    </row>
    <row r="164" spans="2:6">
      <c r="B164" s="21"/>
      <c r="F164" s="21"/>
    </row>
    <row r="165" spans="2:6">
      <c r="B165" s="21"/>
      <c r="F165" s="21"/>
    </row>
    <row r="166" spans="2:6">
      <c r="B166" s="21"/>
      <c r="F166" s="21"/>
    </row>
    <row r="167" spans="2:6">
      <c r="B167" s="21"/>
      <c r="F167" s="21"/>
    </row>
    <row r="168" spans="2:6">
      <c r="B168" s="21"/>
      <c r="F168" s="21"/>
    </row>
    <row r="169" spans="2:6">
      <c r="B169" s="21"/>
      <c r="F169" s="21"/>
    </row>
    <row r="170" spans="2:6">
      <c r="B170" s="21"/>
      <c r="F170" s="21"/>
    </row>
    <row r="171" spans="2:6">
      <c r="B171" s="21"/>
      <c r="F171" s="21"/>
    </row>
    <row r="172" spans="2:6">
      <c r="B172" s="21"/>
      <c r="F172" s="21"/>
    </row>
    <row r="173" spans="2:6">
      <c r="B173" s="21"/>
      <c r="F173" s="21"/>
    </row>
    <row r="174" spans="2:6">
      <c r="B174" s="21"/>
      <c r="F174" s="21"/>
    </row>
    <row r="175" spans="2:6">
      <c r="B175" s="21"/>
      <c r="F175" s="21"/>
    </row>
    <row r="176" spans="2:6">
      <c r="B176" s="21"/>
      <c r="F176" s="21"/>
    </row>
    <row r="177" spans="2:6">
      <c r="B177" s="21"/>
      <c r="F177" s="21"/>
    </row>
    <row r="178" spans="2:6">
      <c r="B178" s="21"/>
      <c r="F178" s="21"/>
    </row>
    <row r="179" spans="2:6">
      <c r="B179" s="21"/>
      <c r="F179" s="21"/>
    </row>
    <row r="180" spans="2:6">
      <c r="B180" s="21"/>
      <c r="F180" s="21"/>
    </row>
    <row r="181" spans="2:6">
      <c r="B181" s="21"/>
      <c r="F181" s="21"/>
    </row>
    <row r="182" spans="2:6">
      <c r="B182" s="21"/>
      <c r="F182" s="21"/>
    </row>
    <row r="183" spans="2:6">
      <c r="B183" s="21"/>
      <c r="F183" s="21"/>
    </row>
    <row r="184" spans="2:6">
      <c r="B184" s="21"/>
      <c r="F184" s="21"/>
    </row>
    <row r="185" spans="2:6">
      <c r="B185" s="21"/>
      <c r="F185" s="21"/>
    </row>
    <row r="186" spans="2:6">
      <c r="B186" s="21"/>
      <c r="F186" s="21"/>
    </row>
    <row r="187" spans="2:6">
      <c r="B187" s="21"/>
      <c r="F187" s="21"/>
    </row>
    <row r="188" spans="2:6">
      <c r="B188" s="21"/>
      <c r="F188" s="21"/>
    </row>
    <row r="189" spans="2:6">
      <c r="B189" s="21"/>
      <c r="F189" s="21"/>
    </row>
    <row r="190" spans="2:6">
      <c r="B190" s="21"/>
      <c r="F190" s="21"/>
    </row>
    <row r="191" spans="2:6">
      <c r="B191" s="21"/>
      <c r="F191" s="21"/>
    </row>
    <row r="192" spans="2:6">
      <c r="B192" s="21"/>
      <c r="F192" s="21"/>
    </row>
    <row r="193" spans="2:6">
      <c r="B193" s="21"/>
      <c r="F193" s="21"/>
    </row>
    <row r="194" spans="2:6">
      <c r="B194" s="21"/>
      <c r="F194" s="21"/>
    </row>
    <row r="195" spans="2:6">
      <c r="B195" s="21"/>
      <c r="F195" s="21"/>
    </row>
    <row r="196" spans="2:6">
      <c r="B196" s="21"/>
      <c r="F196" s="21"/>
    </row>
    <row r="197" spans="2:6">
      <c r="B197" s="21"/>
      <c r="F197" s="21"/>
    </row>
    <row r="198" spans="2:6">
      <c r="B198" s="21"/>
      <c r="F198" s="21"/>
    </row>
    <row r="199" spans="2:6">
      <c r="B199" s="21"/>
      <c r="F199" s="21"/>
    </row>
    <row r="200" spans="2:6">
      <c r="B200" s="21"/>
      <c r="F200" s="21"/>
    </row>
    <row r="201" spans="2:6">
      <c r="B201" s="21"/>
      <c r="F201" s="21"/>
    </row>
    <row r="202" spans="2:6">
      <c r="B202" s="21"/>
      <c r="F202" s="21"/>
    </row>
    <row r="203" spans="2:6">
      <c r="B203" s="21"/>
      <c r="F203" s="21"/>
    </row>
    <row r="204" spans="2:6">
      <c r="B204" s="21"/>
      <c r="F204" s="21"/>
    </row>
    <row r="205" spans="2:6">
      <c r="B205" s="21"/>
      <c r="F205" s="21"/>
    </row>
    <row r="206" spans="2:6">
      <c r="B206" s="21"/>
      <c r="F206" s="21"/>
    </row>
    <row r="207" spans="2:6">
      <c r="B207" s="21"/>
      <c r="F207" s="21"/>
    </row>
    <row r="208" spans="2:6">
      <c r="B208" s="21"/>
      <c r="F208" s="21"/>
    </row>
    <row r="209" spans="2:6">
      <c r="B209" s="21"/>
      <c r="F209" s="21"/>
    </row>
    <row r="210" spans="2:6">
      <c r="B210" s="21"/>
      <c r="F210" s="21"/>
    </row>
    <row r="211" spans="2:6">
      <c r="B211" s="21"/>
      <c r="F211" s="21"/>
    </row>
    <row r="212" spans="2:6">
      <c r="B212" s="21"/>
      <c r="F212" s="21"/>
    </row>
    <row r="213" spans="2:6">
      <c r="B213" s="21"/>
      <c r="F213" s="21"/>
    </row>
    <row r="214" spans="2:6">
      <c r="B214" s="21"/>
      <c r="F214" s="21"/>
    </row>
    <row r="215" spans="2:6">
      <c r="B215" s="21"/>
      <c r="F215" s="21"/>
    </row>
    <row r="216" spans="2:6">
      <c r="B216" s="21"/>
      <c r="F216" s="21"/>
    </row>
    <row r="217" spans="2:6">
      <c r="B217" s="21"/>
      <c r="F217" s="21"/>
    </row>
    <row r="218" spans="2:6">
      <c r="B218" s="21"/>
      <c r="F218" s="21"/>
    </row>
    <row r="219" spans="2:6">
      <c r="B219" s="21"/>
      <c r="F219" s="21"/>
    </row>
    <row r="220" spans="2:6">
      <c r="B220" s="21"/>
      <c r="F220" s="21"/>
    </row>
    <row r="221" spans="2:6">
      <c r="B221" s="21"/>
      <c r="F221" s="21"/>
    </row>
    <row r="222" spans="2:6">
      <c r="B222" s="21"/>
      <c r="F222" s="21"/>
    </row>
    <row r="223" spans="2:6">
      <c r="B223" s="21"/>
      <c r="F223" s="21"/>
    </row>
    <row r="224" spans="2:6">
      <c r="B224" s="21"/>
      <c r="F224" s="21"/>
    </row>
    <row r="225" spans="2:6">
      <c r="B225" s="21"/>
      <c r="F225" s="21"/>
    </row>
    <row r="226" spans="2:6">
      <c r="B226" s="21"/>
      <c r="F226" s="21"/>
    </row>
    <row r="227" spans="2:6">
      <c r="B227" s="21"/>
      <c r="F227" s="21"/>
    </row>
    <row r="228" spans="2:6">
      <c r="B228" s="21"/>
      <c r="F228" s="21"/>
    </row>
    <row r="229" spans="2:6">
      <c r="B229" s="21"/>
      <c r="F229" s="21"/>
    </row>
    <row r="230" spans="2:6">
      <c r="B230" s="21"/>
      <c r="F230" s="21"/>
    </row>
    <row r="231" spans="2:6">
      <c r="B231" s="21"/>
      <c r="F231" s="21"/>
    </row>
    <row r="232" spans="2:6">
      <c r="B232" s="21"/>
      <c r="F232" s="21"/>
    </row>
    <row r="233" spans="2:6">
      <c r="B233" s="21"/>
      <c r="F233" s="21"/>
    </row>
    <row r="234" spans="2:6">
      <c r="B234" s="21"/>
      <c r="F234" s="21"/>
    </row>
    <row r="235" spans="2:6">
      <c r="B235" s="21"/>
      <c r="F235" s="21"/>
    </row>
    <row r="236" spans="2:6">
      <c r="B236" s="21"/>
      <c r="F236" s="21"/>
    </row>
    <row r="237" spans="2:6">
      <c r="B237" s="21"/>
      <c r="F237" s="21"/>
    </row>
    <row r="238" spans="2:6">
      <c r="B238" s="21"/>
      <c r="F238" s="21"/>
    </row>
    <row r="239" spans="2:6">
      <c r="B239" s="21"/>
      <c r="F239" s="21"/>
    </row>
    <row r="240" spans="2:6">
      <c r="B240" s="21"/>
      <c r="F240" s="21"/>
    </row>
    <row r="241" spans="2:6">
      <c r="B241" s="21"/>
      <c r="F241" s="21"/>
    </row>
    <row r="242" spans="2:6">
      <c r="B242" s="21"/>
      <c r="F242" s="21"/>
    </row>
    <row r="243" spans="2:6">
      <c r="B243" s="21"/>
      <c r="F243" s="21"/>
    </row>
    <row r="244" spans="2:6">
      <c r="B244" s="21"/>
      <c r="F244" s="21"/>
    </row>
    <row r="245" spans="2:6">
      <c r="B245" s="21"/>
      <c r="F245" s="21"/>
    </row>
    <row r="246" spans="2:6">
      <c r="B246" s="21"/>
      <c r="F246" s="21"/>
    </row>
    <row r="247" spans="2:6">
      <c r="B247" s="21"/>
      <c r="F247" s="21"/>
    </row>
    <row r="248" spans="2:6">
      <c r="B248" s="21"/>
      <c r="F248" s="21"/>
    </row>
    <row r="249" spans="2:6">
      <c r="B249" s="21"/>
      <c r="F249" s="21"/>
    </row>
    <row r="250" spans="2:6">
      <c r="B250" s="21"/>
      <c r="F250" s="21"/>
    </row>
    <row r="251" spans="2:6">
      <c r="B251" s="21"/>
      <c r="F251" s="21"/>
    </row>
    <row r="252" spans="2:6">
      <c r="B252" s="21"/>
      <c r="F252" s="21"/>
    </row>
    <row r="253" spans="2:6">
      <c r="B253" s="21"/>
      <c r="F253" s="21"/>
    </row>
    <row r="254" spans="2:6">
      <c r="B254" s="21"/>
      <c r="F254" s="21"/>
    </row>
    <row r="255" spans="2:6">
      <c r="B255" s="21"/>
      <c r="F255" s="21"/>
    </row>
    <row r="256" spans="2:6">
      <c r="B256" s="21"/>
      <c r="F256" s="21"/>
    </row>
    <row r="257" spans="2:6">
      <c r="B257" s="21"/>
      <c r="F257" s="21"/>
    </row>
    <row r="258" spans="2:6">
      <c r="B258" s="21"/>
      <c r="F258" s="21"/>
    </row>
    <row r="259" spans="2:6">
      <c r="B259" s="21"/>
      <c r="F259" s="21"/>
    </row>
    <row r="260" spans="2:6">
      <c r="B260" s="21"/>
      <c r="F260" s="21"/>
    </row>
    <row r="261" spans="2:6">
      <c r="B261" s="21"/>
      <c r="F261" s="21"/>
    </row>
    <row r="262" spans="2:6">
      <c r="B262" s="21"/>
      <c r="F262" s="21"/>
    </row>
    <row r="263" spans="2:6">
      <c r="B263" s="21"/>
      <c r="F263" s="21"/>
    </row>
    <row r="264" spans="2:6">
      <c r="B264" s="21"/>
      <c r="F264" s="21"/>
    </row>
    <row r="265" spans="2:6">
      <c r="B265" s="21"/>
      <c r="F265" s="21"/>
    </row>
    <row r="266" spans="2:6">
      <c r="B266" s="21"/>
      <c r="F266" s="21"/>
    </row>
    <row r="267" spans="2:6">
      <c r="B267" s="21"/>
      <c r="F267" s="21"/>
    </row>
    <row r="268" spans="2:6">
      <c r="B268" s="21"/>
      <c r="F268" s="21"/>
    </row>
    <row r="269" spans="2:6">
      <c r="B269" s="21"/>
      <c r="F269" s="21"/>
    </row>
    <row r="270" spans="2:6">
      <c r="B270" s="21"/>
      <c r="F270" s="21"/>
    </row>
    <row r="271" spans="2:6">
      <c r="B271" s="21"/>
      <c r="F271" s="21"/>
    </row>
    <row r="272" spans="2:6">
      <c r="B272" s="21"/>
      <c r="F272" s="21"/>
    </row>
    <row r="273" spans="2:6">
      <c r="B273" s="21"/>
      <c r="F273" s="21"/>
    </row>
    <row r="274" spans="2:6">
      <c r="B274" s="21"/>
      <c r="F274" s="21"/>
    </row>
    <row r="275" spans="2:6">
      <c r="B275" s="21"/>
      <c r="F275" s="21"/>
    </row>
    <row r="276" spans="2:6">
      <c r="B276" s="21"/>
      <c r="F276" s="21"/>
    </row>
    <row r="277" spans="2:6">
      <c r="B277" s="21"/>
      <c r="F277" s="21"/>
    </row>
    <row r="278" spans="2:6">
      <c r="B278" s="21"/>
      <c r="F278" s="21"/>
    </row>
    <row r="279" spans="2:6">
      <c r="B279" s="21"/>
      <c r="F279" s="21"/>
    </row>
    <row r="280" spans="2:6">
      <c r="B280" s="21"/>
      <c r="F280" s="21"/>
    </row>
    <row r="281" spans="2:6">
      <c r="B281" s="21"/>
      <c r="F281" s="21"/>
    </row>
    <row r="282" spans="2:6">
      <c r="B282" s="21"/>
      <c r="F282" s="21"/>
    </row>
    <row r="283" spans="2:6">
      <c r="B283" s="21"/>
      <c r="F283" s="21"/>
    </row>
    <row r="284" spans="2:6">
      <c r="B284" s="21"/>
      <c r="F284" s="21"/>
    </row>
    <row r="285" spans="2:6">
      <c r="B285" s="21"/>
      <c r="F285" s="21"/>
    </row>
    <row r="286" spans="2:6">
      <c r="B286" s="21"/>
      <c r="F286" s="21"/>
    </row>
    <row r="287" spans="2:6">
      <c r="B287" s="21"/>
      <c r="F287" s="21"/>
    </row>
    <row r="288" spans="2:6">
      <c r="B288" s="21"/>
      <c r="F288" s="21"/>
    </row>
    <row r="289" spans="2:6">
      <c r="B289" s="21"/>
      <c r="F289" s="21"/>
    </row>
    <row r="290" spans="2:6">
      <c r="B290" s="21"/>
      <c r="F290" s="21"/>
    </row>
    <row r="291" spans="2:6">
      <c r="B291" s="21"/>
      <c r="F291" s="21"/>
    </row>
    <row r="292" spans="2:6">
      <c r="B292" s="21"/>
      <c r="F292" s="21"/>
    </row>
    <row r="293" spans="2:6">
      <c r="B293" s="21"/>
      <c r="F293" s="21"/>
    </row>
    <row r="294" spans="2:6">
      <c r="B294" s="21"/>
      <c r="F294" s="21"/>
    </row>
    <row r="295" spans="2:6">
      <c r="B295" s="21"/>
      <c r="F295" s="21"/>
    </row>
    <row r="296" spans="2:6">
      <c r="B296" s="21"/>
      <c r="F296" s="21"/>
    </row>
    <row r="297" spans="2:6">
      <c r="B297" s="21"/>
      <c r="F297" s="21"/>
    </row>
    <row r="298" spans="2:6">
      <c r="B298" s="21"/>
      <c r="F298" s="21"/>
    </row>
    <row r="299" spans="2:6">
      <c r="B299" s="21"/>
      <c r="F299" s="21"/>
    </row>
    <row r="300" spans="2:6">
      <c r="B300" s="21"/>
      <c r="F300" s="21"/>
    </row>
    <row r="301" spans="2:6">
      <c r="B301" s="21"/>
      <c r="F301" s="21"/>
    </row>
    <row r="302" spans="2:6">
      <c r="B302" s="21"/>
      <c r="F302" s="21"/>
    </row>
    <row r="303" spans="2:6">
      <c r="B303" s="21"/>
      <c r="F303" s="21"/>
    </row>
    <row r="304" spans="2:6">
      <c r="B304" s="21"/>
      <c r="F304" s="21"/>
    </row>
    <row r="305" spans="2:6">
      <c r="B305" s="21"/>
      <c r="F305" s="21"/>
    </row>
    <row r="306" spans="2:6">
      <c r="B306" s="21"/>
      <c r="F306" s="21"/>
    </row>
    <row r="307" spans="2:6">
      <c r="B307" s="21"/>
      <c r="F307" s="21"/>
    </row>
    <row r="308" spans="2:6">
      <c r="B308" s="21"/>
      <c r="F308" s="21"/>
    </row>
    <row r="309" spans="2:6">
      <c r="B309" s="21"/>
      <c r="F309" s="21"/>
    </row>
    <row r="310" spans="2:6">
      <c r="B310" s="21"/>
      <c r="F310" s="21"/>
    </row>
    <row r="311" spans="2:6">
      <c r="B311" s="21"/>
      <c r="F311" s="21"/>
    </row>
    <row r="312" spans="2:6">
      <c r="B312" s="21"/>
      <c r="F312" s="21"/>
    </row>
    <row r="313" spans="2:6">
      <c r="B313" s="21"/>
      <c r="F313" s="21"/>
    </row>
    <row r="314" spans="2:6">
      <c r="B314" s="21"/>
      <c r="F314" s="21"/>
    </row>
    <row r="315" spans="2:6">
      <c r="B315" s="21"/>
      <c r="F315" s="21"/>
    </row>
    <row r="316" spans="2:6">
      <c r="B316" s="21"/>
      <c r="F316" s="21"/>
    </row>
    <row r="317" spans="2:6">
      <c r="B317" s="21"/>
      <c r="F317" s="21"/>
    </row>
    <row r="318" spans="2:6">
      <c r="B318" s="21"/>
      <c r="F318" s="21"/>
    </row>
    <row r="319" spans="2:6">
      <c r="B319" s="21"/>
      <c r="F319" s="21"/>
    </row>
    <row r="320" spans="2:6">
      <c r="B320" s="21"/>
      <c r="F320" s="21"/>
    </row>
    <row r="321" spans="2:6">
      <c r="B321" s="21"/>
      <c r="F321" s="21"/>
    </row>
    <row r="322" spans="2:6">
      <c r="B322" s="21"/>
      <c r="F322" s="21"/>
    </row>
    <row r="323" spans="2:6">
      <c r="B323" s="21"/>
      <c r="F323" s="21"/>
    </row>
    <row r="324" spans="2:6">
      <c r="B324" s="21"/>
      <c r="F324" s="21"/>
    </row>
    <row r="325" spans="2:6">
      <c r="B325" s="21"/>
      <c r="F325" s="21"/>
    </row>
    <row r="326" spans="2:6">
      <c r="B326" s="21"/>
      <c r="F326" s="21"/>
    </row>
    <row r="327" spans="2:6">
      <c r="B327" s="21"/>
      <c r="F327" s="21"/>
    </row>
    <row r="328" spans="2:6">
      <c r="B328" s="21"/>
      <c r="F328" s="21"/>
    </row>
    <row r="329" spans="2:6">
      <c r="B329" s="21"/>
      <c r="F329" s="21"/>
    </row>
    <row r="330" spans="2:6">
      <c r="B330" s="21"/>
      <c r="F330" s="21"/>
    </row>
    <row r="331" spans="2:6">
      <c r="B331" s="21"/>
      <c r="F331" s="21"/>
    </row>
    <row r="332" spans="2:6">
      <c r="B332" s="21"/>
      <c r="F332" s="21"/>
    </row>
    <row r="333" spans="2:6">
      <c r="B333" s="21"/>
      <c r="F333" s="21"/>
    </row>
    <row r="334" spans="2:6">
      <c r="B334" s="21"/>
      <c r="F334" s="21"/>
    </row>
    <row r="335" spans="2:6">
      <c r="B335" s="21"/>
      <c r="F335" s="21"/>
    </row>
    <row r="336" spans="2:6">
      <c r="B336" s="21"/>
      <c r="F336" s="21"/>
    </row>
    <row r="337" spans="2:6">
      <c r="B337" s="21"/>
      <c r="F337" s="21"/>
    </row>
    <row r="338" spans="2:6">
      <c r="B338" s="21"/>
      <c r="F338" s="21"/>
    </row>
    <row r="339" spans="2:6">
      <c r="B339" s="21"/>
      <c r="F339" s="21"/>
    </row>
    <row r="340" spans="2:6">
      <c r="B340" s="21"/>
      <c r="F340" s="21"/>
    </row>
    <row r="341" spans="2:6">
      <c r="B341" s="21"/>
      <c r="F341" s="21"/>
    </row>
    <row r="342" spans="2:6">
      <c r="B342" s="21"/>
      <c r="F342" s="21"/>
    </row>
    <row r="343" spans="2:6">
      <c r="B343" s="21"/>
      <c r="F343" s="21"/>
    </row>
    <row r="344" spans="2:6">
      <c r="B344" s="21"/>
      <c r="F344" s="21"/>
    </row>
    <row r="345" spans="2:6">
      <c r="B345" s="21"/>
      <c r="F345" s="21"/>
    </row>
    <row r="346" spans="2:6">
      <c r="B346" s="21"/>
      <c r="F346" s="21"/>
    </row>
    <row r="347" spans="2:6">
      <c r="B347" s="21"/>
      <c r="F347" s="21"/>
    </row>
    <row r="348" spans="2:6">
      <c r="B348" s="21"/>
      <c r="F348" s="21"/>
    </row>
    <row r="349" spans="2:6">
      <c r="B349" s="21"/>
      <c r="F349" s="21"/>
    </row>
    <row r="350" spans="2:6">
      <c r="B350" s="21"/>
      <c r="F350" s="21"/>
    </row>
    <row r="351" spans="2:6">
      <c r="B351" s="21"/>
      <c r="F351" s="21"/>
    </row>
    <row r="352" spans="2:6">
      <c r="B352" s="21"/>
      <c r="F352" s="21"/>
    </row>
    <row r="353" spans="2:6">
      <c r="B353" s="21"/>
      <c r="F353" s="21"/>
    </row>
    <row r="354" spans="2:6">
      <c r="B354" s="21"/>
      <c r="F354" s="21"/>
    </row>
    <row r="355" spans="2:6">
      <c r="B355" s="21"/>
      <c r="F355" s="21"/>
    </row>
    <row r="356" spans="2:6">
      <c r="B356" s="21"/>
      <c r="F356" s="21"/>
    </row>
    <row r="357" spans="2:6">
      <c r="B357" s="21"/>
      <c r="F357" s="21"/>
    </row>
    <row r="358" spans="2:6">
      <c r="B358" s="21"/>
      <c r="F358" s="21"/>
    </row>
    <row r="359" spans="2:6">
      <c r="B359" s="21"/>
      <c r="F359" s="21"/>
    </row>
    <row r="360" spans="2:6">
      <c r="B360" s="21"/>
      <c r="F360" s="21"/>
    </row>
    <row r="361" spans="2:6">
      <c r="B361" s="21"/>
      <c r="F361" s="21"/>
    </row>
    <row r="362" spans="2:6">
      <c r="B362" s="21"/>
      <c r="F362" s="21"/>
    </row>
    <row r="363" spans="2:6">
      <c r="B363" s="21"/>
      <c r="F363" s="21"/>
    </row>
    <row r="364" spans="2:6">
      <c r="B364" s="21"/>
      <c r="F364" s="21"/>
    </row>
    <row r="365" spans="2:6">
      <c r="B365" s="21"/>
      <c r="F365" s="21"/>
    </row>
    <row r="366" spans="2:6">
      <c r="B366" s="21"/>
      <c r="F366" s="21"/>
    </row>
    <row r="367" spans="2:6">
      <c r="B367" s="21"/>
      <c r="F367" s="21"/>
    </row>
    <row r="368" spans="2:6">
      <c r="B368" s="21"/>
      <c r="F368" s="21"/>
    </row>
    <row r="369" spans="2:6">
      <c r="B369" s="21"/>
      <c r="F369" s="21"/>
    </row>
    <row r="370" spans="2:6">
      <c r="B370" s="21"/>
      <c r="F370" s="21"/>
    </row>
    <row r="371" spans="2:6">
      <c r="B371" s="21"/>
      <c r="F371" s="21"/>
    </row>
    <row r="372" spans="2:6">
      <c r="B372" s="21"/>
      <c r="F372" s="21"/>
    </row>
    <row r="373" spans="2:6">
      <c r="B373" s="21"/>
      <c r="F373" s="21"/>
    </row>
    <row r="374" spans="2:6">
      <c r="B374" s="21"/>
      <c r="F374" s="21"/>
    </row>
    <row r="375" spans="2:6">
      <c r="B375" s="21"/>
      <c r="F375" s="21"/>
    </row>
    <row r="376" spans="2:6">
      <c r="B376" s="21"/>
      <c r="F376" s="21"/>
    </row>
    <row r="377" spans="2:6">
      <c r="B377" s="21"/>
      <c r="F377" s="21"/>
    </row>
    <row r="378" spans="2:6">
      <c r="B378" s="21"/>
      <c r="F378" s="21"/>
    </row>
    <row r="379" spans="2:6">
      <c r="B379" s="21"/>
      <c r="F379" s="21"/>
    </row>
    <row r="380" spans="2:6">
      <c r="B380" s="21"/>
      <c r="F380" s="21"/>
    </row>
    <row r="381" spans="2:6">
      <c r="B381" s="21"/>
      <c r="F381" s="21"/>
    </row>
    <row r="382" spans="2:6">
      <c r="B382" s="21"/>
      <c r="F382" s="21"/>
    </row>
    <row r="383" spans="2:6">
      <c r="B383" s="21"/>
      <c r="F383" s="21"/>
    </row>
    <row r="384" spans="2:6">
      <c r="B384" s="21"/>
      <c r="F384" s="21"/>
    </row>
    <row r="385" spans="2:6">
      <c r="B385" s="21"/>
      <c r="F385" s="21"/>
    </row>
    <row r="386" spans="2:6">
      <c r="B386" s="21"/>
      <c r="F386" s="21"/>
    </row>
    <row r="387" spans="2:6">
      <c r="B387" s="21"/>
      <c r="F387" s="21"/>
    </row>
    <row r="388" spans="2:6">
      <c r="B388" s="21"/>
      <c r="F388" s="21"/>
    </row>
    <row r="389" spans="2:6">
      <c r="B389" s="21"/>
      <c r="F389" s="21"/>
    </row>
    <row r="390" spans="2:6">
      <c r="B390" s="21"/>
      <c r="F390" s="21"/>
    </row>
    <row r="391" spans="2:6">
      <c r="B391" s="21"/>
      <c r="F391" s="21"/>
    </row>
    <row r="392" spans="2:6">
      <c r="B392" s="21"/>
      <c r="F392" s="21"/>
    </row>
    <row r="393" spans="2:6">
      <c r="B393" s="21"/>
      <c r="F393" s="21"/>
    </row>
    <row r="394" spans="2:6">
      <c r="B394" s="21"/>
      <c r="F394" s="21"/>
    </row>
    <row r="395" spans="2:6">
      <c r="B395" s="21"/>
      <c r="F395" s="21"/>
    </row>
    <row r="396" spans="2:6">
      <c r="B396" s="21"/>
      <c r="F396" s="21"/>
    </row>
    <row r="397" spans="2:6">
      <c r="B397" s="21"/>
      <c r="F397" s="21"/>
    </row>
    <row r="398" spans="2:6">
      <c r="B398" s="21"/>
      <c r="F398" s="21"/>
    </row>
    <row r="399" spans="2:6">
      <c r="B399" s="21"/>
      <c r="F399" s="21"/>
    </row>
    <row r="400" spans="2:6">
      <c r="B400" s="21"/>
      <c r="F400" s="21"/>
    </row>
    <row r="401" spans="2:6">
      <c r="B401" s="21"/>
      <c r="F401" s="21"/>
    </row>
    <row r="402" spans="2:6">
      <c r="B402" s="21"/>
      <c r="F402" s="21"/>
    </row>
    <row r="403" spans="2:6">
      <c r="B403" s="21"/>
      <c r="F403" s="21"/>
    </row>
    <row r="404" spans="2:6">
      <c r="B404" s="21"/>
      <c r="F404" s="21"/>
    </row>
    <row r="405" spans="2:6">
      <c r="B405" s="21"/>
      <c r="F405" s="21"/>
    </row>
    <row r="406" spans="2:6">
      <c r="B406" s="21"/>
      <c r="F406" s="21"/>
    </row>
    <row r="407" spans="2:6">
      <c r="B407" s="21"/>
      <c r="F407" s="21"/>
    </row>
    <row r="408" spans="2:6">
      <c r="B408" s="21"/>
      <c r="F408" s="21"/>
    </row>
    <row r="409" spans="2:6">
      <c r="B409" s="21"/>
      <c r="F409" s="21"/>
    </row>
    <row r="410" spans="2:6">
      <c r="B410" s="21"/>
      <c r="F410" s="21"/>
    </row>
    <row r="411" spans="2:6">
      <c r="B411" s="21"/>
      <c r="F411" s="21"/>
    </row>
    <row r="412" spans="2:6">
      <c r="B412" s="21"/>
      <c r="F412" s="21"/>
    </row>
    <row r="413" spans="2:6">
      <c r="B413" s="21"/>
      <c r="F413" s="21"/>
    </row>
    <row r="414" spans="2:6">
      <c r="B414" s="21"/>
      <c r="F414" s="21"/>
    </row>
    <row r="415" spans="2:6">
      <c r="B415" s="21"/>
      <c r="F415" s="21"/>
    </row>
    <row r="416" spans="2:6">
      <c r="B416" s="21"/>
      <c r="F416" s="21"/>
    </row>
    <row r="417" spans="2:6">
      <c r="B417" s="21"/>
      <c r="F417" s="21"/>
    </row>
    <row r="418" spans="2:6">
      <c r="B418" s="21"/>
      <c r="F418" s="21"/>
    </row>
    <row r="419" spans="2:6">
      <c r="B419" s="21"/>
      <c r="F419" s="21"/>
    </row>
    <row r="420" spans="2:6">
      <c r="B420" s="21"/>
      <c r="F420" s="21"/>
    </row>
    <row r="421" spans="2:6">
      <c r="B421" s="21"/>
      <c r="F421" s="21"/>
    </row>
    <row r="422" spans="2:6">
      <c r="B422" s="21"/>
      <c r="F422" s="21"/>
    </row>
    <row r="423" spans="2:6">
      <c r="B423" s="21"/>
      <c r="F423" s="21"/>
    </row>
    <row r="424" spans="2:6">
      <c r="B424" s="21"/>
      <c r="F424" s="21"/>
    </row>
    <row r="425" spans="2:6">
      <c r="B425" s="21"/>
      <c r="F425" s="21"/>
    </row>
    <row r="426" spans="2:6">
      <c r="B426" s="21"/>
      <c r="F426" s="21"/>
    </row>
    <row r="427" spans="2:6">
      <c r="B427" s="21"/>
      <c r="F427" s="21"/>
    </row>
    <row r="428" spans="2:6">
      <c r="B428" s="21"/>
      <c r="F428" s="21"/>
    </row>
    <row r="429" spans="2:6">
      <c r="B429" s="21"/>
      <c r="F429" s="21"/>
    </row>
    <row r="430" spans="2:6">
      <c r="B430" s="21"/>
      <c r="F430" s="21"/>
    </row>
    <row r="431" spans="2:6">
      <c r="B431" s="21"/>
      <c r="F431" s="21"/>
    </row>
    <row r="432" spans="2:6">
      <c r="B432" s="21"/>
      <c r="F432" s="21"/>
    </row>
    <row r="433" spans="2:6">
      <c r="B433" s="21"/>
      <c r="F433" s="21"/>
    </row>
    <row r="434" spans="2:6">
      <c r="B434" s="21"/>
      <c r="F434" s="21"/>
    </row>
    <row r="435" spans="2:6">
      <c r="B435" s="21"/>
      <c r="F435" s="21"/>
    </row>
    <row r="436" spans="2:6">
      <c r="B436" s="21"/>
      <c r="F436" s="21"/>
    </row>
    <row r="437" spans="2:6">
      <c r="B437" s="21"/>
      <c r="F437" s="21"/>
    </row>
    <row r="438" spans="2:6">
      <c r="B438" s="21"/>
      <c r="F438" s="21"/>
    </row>
    <row r="439" spans="2:6">
      <c r="B439" s="21"/>
      <c r="F439" s="21"/>
    </row>
    <row r="440" spans="2:6">
      <c r="B440" s="21"/>
      <c r="F440" s="21"/>
    </row>
    <row r="441" spans="2:6">
      <c r="B441" s="21"/>
      <c r="F441" s="21"/>
    </row>
    <row r="442" spans="2:6">
      <c r="B442" s="21"/>
      <c r="F442" s="21"/>
    </row>
    <row r="443" spans="2:6">
      <c r="B443" s="21"/>
      <c r="F443" s="21"/>
    </row>
    <row r="444" spans="2:6">
      <c r="B444" s="21"/>
      <c r="F444" s="21"/>
    </row>
    <row r="445" spans="2:6">
      <c r="B445" s="21"/>
      <c r="F445" s="21"/>
    </row>
    <row r="446" spans="2:6">
      <c r="B446" s="21"/>
      <c r="F446" s="21"/>
    </row>
    <row r="447" spans="2:6">
      <c r="B447" s="21"/>
      <c r="F447" s="21"/>
    </row>
    <row r="448" spans="2:6">
      <c r="B448" s="21"/>
      <c r="F448" s="21"/>
    </row>
    <row r="449" spans="2:6">
      <c r="B449" s="21"/>
      <c r="F449" s="21"/>
    </row>
    <row r="450" spans="2:6">
      <c r="B450" s="21"/>
      <c r="F450" s="21"/>
    </row>
    <row r="451" spans="2:6">
      <c r="B451" s="21"/>
      <c r="F451" s="21"/>
    </row>
    <row r="452" spans="2:6">
      <c r="B452" s="21"/>
      <c r="F452" s="21"/>
    </row>
    <row r="453" spans="2:6">
      <c r="B453" s="21"/>
      <c r="F453" s="21"/>
    </row>
    <row r="454" spans="2:6">
      <c r="B454" s="21"/>
      <c r="F454" s="21"/>
    </row>
    <row r="455" spans="2:6">
      <c r="B455" s="21"/>
      <c r="F455" s="21"/>
    </row>
    <row r="456" spans="2:6">
      <c r="B456" s="21"/>
      <c r="F456" s="21"/>
    </row>
    <row r="457" spans="2:6">
      <c r="B457" s="21"/>
      <c r="F457" s="21"/>
    </row>
    <row r="458" spans="2:6">
      <c r="B458" s="21"/>
      <c r="F458" s="21"/>
    </row>
    <row r="459" spans="2:6">
      <c r="B459" s="21"/>
      <c r="F459" s="21"/>
    </row>
    <row r="460" spans="2:6">
      <c r="B460" s="21"/>
      <c r="F460" s="21"/>
    </row>
    <row r="461" spans="2:6">
      <c r="B461" s="21"/>
      <c r="F461" s="21"/>
    </row>
    <row r="462" spans="2:6">
      <c r="B462" s="21"/>
      <c r="F462" s="21"/>
    </row>
    <row r="463" spans="2:6">
      <c r="B463" s="21"/>
      <c r="F463" s="21"/>
    </row>
    <row r="464" spans="2:6">
      <c r="B464" s="21"/>
      <c r="F464" s="21"/>
    </row>
    <row r="465" spans="2:6">
      <c r="B465" s="21"/>
      <c r="F465" s="21"/>
    </row>
    <row r="466" spans="2:6">
      <c r="B466" s="21"/>
      <c r="F466" s="21"/>
    </row>
    <row r="467" spans="2:6">
      <c r="B467" s="21"/>
      <c r="F467" s="21"/>
    </row>
    <row r="468" spans="2:6">
      <c r="B468" s="21"/>
      <c r="F468" s="21"/>
    </row>
    <row r="469" spans="2:6">
      <c r="B469" s="21"/>
      <c r="F469" s="21"/>
    </row>
    <row r="470" spans="2:6">
      <c r="B470" s="21"/>
      <c r="F470" s="21"/>
    </row>
    <row r="471" spans="2:6">
      <c r="B471" s="21"/>
      <c r="F471" s="21"/>
    </row>
    <row r="472" spans="2:6">
      <c r="B472" s="21"/>
      <c r="F472" s="21"/>
    </row>
    <row r="473" spans="2:6">
      <c r="B473" s="21"/>
      <c r="F473" s="21"/>
    </row>
    <row r="474" spans="2:6">
      <c r="B474" s="21"/>
      <c r="F474" s="21"/>
    </row>
    <row r="475" spans="2:6">
      <c r="B475" s="21"/>
      <c r="F475" s="21"/>
    </row>
    <row r="476" spans="2:6">
      <c r="B476" s="21"/>
      <c r="F476" s="21"/>
    </row>
    <row r="477" spans="2:6">
      <c r="B477" s="21"/>
      <c r="F477" s="21"/>
    </row>
    <row r="478" spans="2:6">
      <c r="B478" s="21"/>
      <c r="F478" s="21"/>
    </row>
    <row r="479" spans="2:6">
      <c r="B479" s="21"/>
      <c r="F479" s="21"/>
    </row>
    <row r="480" spans="2:6">
      <c r="B480" s="21"/>
      <c r="F480" s="21"/>
    </row>
    <row r="481" spans="2:6">
      <c r="B481" s="21"/>
      <c r="F481" s="21"/>
    </row>
    <row r="482" spans="2:6">
      <c r="B482" s="21"/>
      <c r="F482" s="21"/>
    </row>
    <row r="483" spans="2:6">
      <c r="B483" s="21"/>
      <c r="F483" s="21"/>
    </row>
    <row r="484" spans="2:6">
      <c r="B484" s="21"/>
      <c r="F484" s="21"/>
    </row>
    <row r="485" spans="2:6">
      <c r="B485" s="21"/>
      <c r="F485" s="21"/>
    </row>
    <row r="486" spans="2:6">
      <c r="B486" s="21"/>
      <c r="F486" s="21"/>
    </row>
    <row r="487" spans="2:6">
      <c r="B487" s="21"/>
      <c r="F487" s="21"/>
    </row>
    <row r="488" spans="2:6">
      <c r="B488" s="21"/>
      <c r="F488" s="21"/>
    </row>
    <row r="489" spans="2:6">
      <c r="B489" s="21"/>
      <c r="F489" s="21"/>
    </row>
    <row r="490" spans="2:6">
      <c r="B490" s="21"/>
      <c r="F490" s="21"/>
    </row>
    <row r="491" spans="2:6">
      <c r="B491" s="21"/>
      <c r="F491" s="21"/>
    </row>
    <row r="492" spans="2:6">
      <c r="B492" s="21"/>
      <c r="F492" s="21"/>
    </row>
    <row r="493" spans="2:6">
      <c r="B493" s="21"/>
      <c r="F493" s="21"/>
    </row>
    <row r="494" spans="2:6">
      <c r="B494" s="21"/>
      <c r="F494" s="21"/>
    </row>
    <row r="495" spans="2:6">
      <c r="B495" s="21"/>
      <c r="F495" s="21"/>
    </row>
    <row r="496" spans="2:6">
      <c r="B496" s="21"/>
      <c r="F496" s="21"/>
    </row>
    <row r="497" spans="2:6">
      <c r="B497" s="21"/>
      <c r="F497" s="21"/>
    </row>
    <row r="498" spans="2:6">
      <c r="B498" s="21"/>
      <c r="F498" s="21"/>
    </row>
    <row r="499" spans="2:6">
      <c r="B499" s="21"/>
      <c r="F499" s="21"/>
    </row>
    <row r="500" spans="2:6">
      <c r="B500" s="21"/>
      <c r="F500" s="21"/>
    </row>
    <row r="501" spans="2:6">
      <c r="B501" s="21"/>
      <c r="F501" s="21"/>
    </row>
    <row r="502" spans="2:6">
      <c r="B502" s="21"/>
      <c r="F502" s="21"/>
    </row>
    <row r="503" spans="2:6">
      <c r="B503" s="21"/>
      <c r="F503" s="21"/>
    </row>
    <row r="504" spans="2:6">
      <c r="B504" s="21"/>
      <c r="F504" s="21"/>
    </row>
    <row r="505" spans="2:6">
      <c r="B505" s="21"/>
      <c r="F505" s="21"/>
    </row>
    <row r="506" spans="2:6">
      <c r="B506" s="21"/>
      <c r="F506" s="21"/>
    </row>
    <row r="507" spans="2:6">
      <c r="B507" s="21"/>
      <c r="F507" s="21"/>
    </row>
    <row r="508" spans="2:6">
      <c r="B508" s="21"/>
      <c r="F508" s="21"/>
    </row>
    <row r="509" spans="2:6">
      <c r="B509" s="21"/>
      <c r="F509" s="21"/>
    </row>
    <row r="510" spans="2:6">
      <c r="B510" s="21"/>
      <c r="F510" s="21"/>
    </row>
    <row r="511" spans="2:6">
      <c r="B511" s="21"/>
      <c r="F511" s="21"/>
    </row>
    <row r="512" spans="2:6">
      <c r="B512" s="21"/>
      <c r="F512" s="21"/>
    </row>
    <row r="513" spans="2:6">
      <c r="B513" s="21"/>
      <c r="F513" s="21"/>
    </row>
    <row r="514" spans="2:6">
      <c r="B514" s="21"/>
      <c r="F514" s="21"/>
    </row>
    <row r="515" spans="2:6">
      <c r="B515" s="21"/>
      <c r="F515" s="21"/>
    </row>
    <row r="516" spans="2:6">
      <c r="B516" s="21"/>
      <c r="F516" s="21"/>
    </row>
    <row r="517" spans="2:6">
      <c r="B517" s="21"/>
      <c r="F517" s="21"/>
    </row>
    <row r="518" spans="2:6">
      <c r="B518" s="21"/>
      <c r="F518" s="21"/>
    </row>
    <row r="519" spans="2:6">
      <c r="B519" s="21"/>
      <c r="F519" s="21"/>
    </row>
    <row r="520" spans="2:6">
      <c r="B520" s="21"/>
      <c r="F520" s="21"/>
    </row>
    <row r="521" spans="2:6">
      <c r="B521" s="21"/>
      <c r="F521" s="21"/>
    </row>
    <row r="522" spans="2:6">
      <c r="B522" s="21"/>
      <c r="F522" s="21"/>
    </row>
    <row r="523" spans="2:6">
      <c r="B523" s="21"/>
      <c r="F523" s="21"/>
    </row>
    <row r="524" spans="2:6">
      <c r="B524" s="21"/>
      <c r="F524" s="21"/>
    </row>
    <row r="525" spans="2:6">
      <c r="B525" s="21"/>
      <c r="F525" s="21"/>
    </row>
    <row r="526" spans="2:6">
      <c r="B526" s="21"/>
      <c r="F526" s="21"/>
    </row>
    <row r="527" spans="2:6">
      <c r="B527" s="21"/>
      <c r="F527" s="21"/>
    </row>
    <row r="528" spans="2:6">
      <c r="B528" s="21"/>
      <c r="F528" s="21"/>
    </row>
    <row r="529" spans="2:6">
      <c r="B529" s="21"/>
      <c r="F529" s="21"/>
    </row>
    <row r="530" spans="2:6">
      <c r="B530" s="21"/>
      <c r="F530" s="21"/>
    </row>
    <row r="531" spans="2:6">
      <c r="B531" s="21"/>
      <c r="F531" s="21"/>
    </row>
    <row r="532" spans="2:6">
      <c r="B532" s="21"/>
      <c r="F532" s="21"/>
    </row>
    <row r="533" spans="2:6">
      <c r="B533" s="21"/>
      <c r="F533" s="21"/>
    </row>
    <row r="534" spans="2:6">
      <c r="B534" s="21"/>
      <c r="F534" s="21"/>
    </row>
    <row r="535" spans="2:6">
      <c r="B535" s="21"/>
      <c r="F535" s="21"/>
    </row>
    <row r="536" spans="2:6">
      <c r="B536" s="21"/>
      <c r="F536" s="21"/>
    </row>
    <row r="537" spans="2:6">
      <c r="B537" s="21"/>
      <c r="F537" s="21"/>
    </row>
    <row r="538" spans="2:6">
      <c r="B538" s="21"/>
      <c r="F538" s="21"/>
    </row>
    <row r="539" spans="2:6">
      <c r="B539" s="21"/>
      <c r="F539" s="21"/>
    </row>
    <row r="540" spans="2:6">
      <c r="B540" s="21"/>
      <c r="F540" s="21"/>
    </row>
    <row r="541" spans="2:6">
      <c r="B541" s="21"/>
      <c r="F541" s="21"/>
    </row>
    <row r="542" spans="2:6">
      <c r="B542" s="21"/>
      <c r="F542" s="21"/>
    </row>
    <row r="543" spans="2:6">
      <c r="B543" s="21"/>
      <c r="F543" s="21"/>
    </row>
    <row r="544" spans="2:6">
      <c r="B544" s="21"/>
      <c r="F544" s="21"/>
    </row>
    <row r="545" spans="2:6">
      <c r="B545" s="21"/>
      <c r="F545" s="21"/>
    </row>
    <row r="546" spans="2:6">
      <c r="B546" s="21"/>
      <c r="F546" s="21"/>
    </row>
    <row r="547" spans="2:6">
      <c r="B547" s="21"/>
      <c r="F547" s="21"/>
    </row>
    <row r="548" spans="2:6">
      <c r="B548" s="21"/>
      <c r="F548" s="21"/>
    </row>
    <row r="549" spans="2:6">
      <c r="B549" s="21"/>
      <c r="F549" s="21"/>
    </row>
    <row r="550" spans="2:6">
      <c r="B550" s="21"/>
      <c r="F550" s="21"/>
    </row>
    <row r="551" spans="2:6">
      <c r="B551" s="21"/>
      <c r="F551" s="21"/>
    </row>
    <row r="552" spans="2:6">
      <c r="B552" s="21"/>
      <c r="F552" s="21"/>
    </row>
    <row r="553" spans="2:6">
      <c r="B553" s="21"/>
      <c r="F553" s="21"/>
    </row>
    <row r="554" spans="2:6">
      <c r="B554" s="21"/>
      <c r="F554" s="21"/>
    </row>
    <row r="555" spans="2:6">
      <c r="B555" s="21"/>
      <c r="F555" s="21"/>
    </row>
    <row r="556" spans="2:6">
      <c r="B556" s="21"/>
      <c r="F556" s="21"/>
    </row>
    <row r="557" spans="2:6">
      <c r="B557" s="21"/>
      <c r="F557" s="21"/>
    </row>
    <row r="558" spans="2:6">
      <c r="B558" s="21"/>
      <c r="F558" s="21"/>
    </row>
    <row r="559" spans="2:6">
      <c r="B559" s="21"/>
      <c r="F559" s="21"/>
    </row>
    <row r="560" spans="2:6">
      <c r="B560" s="21"/>
      <c r="F560" s="21"/>
    </row>
    <row r="561" spans="2:6">
      <c r="B561" s="21"/>
      <c r="F561" s="21"/>
    </row>
    <row r="562" spans="2:6">
      <c r="B562" s="21"/>
      <c r="F562" s="21"/>
    </row>
    <row r="563" spans="2:6">
      <c r="B563" s="21"/>
      <c r="F563" s="21"/>
    </row>
    <row r="564" spans="2:6">
      <c r="B564" s="21"/>
      <c r="F564" s="21"/>
    </row>
    <row r="565" spans="2:6">
      <c r="B565" s="21"/>
      <c r="F565" s="21"/>
    </row>
    <row r="566" spans="2:6">
      <c r="B566" s="21"/>
      <c r="F566" s="21"/>
    </row>
    <row r="567" spans="2:6">
      <c r="B567" s="21"/>
      <c r="F567" s="21"/>
    </row>
    <row r="568" spans="2:6">
      <c r="B568" s="21"/>
      <c r="F568" s="21"/>
    </row>
    <row r="569" spans="2:6">
      <c r="B569" s="21"/>
      <c r="F569" s="21"/>
    </row>
    <row r="570" spans="2:6">
      <c r="B570" s="21"/>
      <c r="F570" s="21"/>
    </row>
    <row r="571" spans="2:6">
      <c r="B571" s="21"/>
      <c r="F571" s="21"/>
    </row>
    <row r="572" spans="2:6">
      <c r="B572" s="21"/>
      <c r="F572" s="21"/>
    </row>
    <row r="573" spans="2:6">
      <c r="B573" s="21"/>
      <c r="F573" s="21"/>
    </row>
    <row r="574" spans="2:6">
      <c r="B574" s="21"/>
      <c r="F574" s="21"/>
    </row>
    <row r="575" spans="2:6">
      <c r="B575" s="21"/>
      <c r="F575" s="21"/>
    </row>
    <row r="576" spans="2:6">
      <c r="B576" s="21"/>
      <c r="F576" s="21"/>
    </row>
    <row r="577" spans="2:6">
      <c r="B577" s="21"/>
      <c r="F577" s="21"/>
    </row>
    <row r="578" spans="2:6">
      <c r="B578" s="21"/>
      <c r="F578" s="21"/>
    </row>
    <row r="579" spans="2:6">
      <c r="B579" s="21"/>
      <c r="F579" s="21"/>
    </row>
    <row r="580" spans="2:6">
      <c r="B580" s="21"/>
      <c r="F580" s="21"/>
    </row>
    <row r="581" spans="2:6">
      <c r="B581" s="21"/>
      <c r="F581" s="21"/>
    </row>
    <row r="582" spans="2:6">
      <c r="B582" s="21"/>
      <c r="F582" s="21"/>
    </row>
    <row r="583" spans="2:6">
      <c r="B583" s="21"/>
      <c r="F583" s="21"/>
    </row>
    <row r="584" spans="2:6">
      <c r="B584" s="21"/>
      <c r="F584" s="21"/>
    </row>
    <row r="585" spans="2:6">
      <c r="B585" s="21"/>
      <c r="F585" s="21"/>
    </row>
    <row r="586" spans="2:6">
      <c r="B586" s="21"/>
      <c r="F586" s="21"/>
    </row>
    <row r="587" spans="2:6">
      <c r="B587" s="21"/>
      <c r="F587" s="21"/>
    </row>
    <row r="588" spans="2:6">
      <c r="B588" s="21"/>
      <c r="F588" s="21"/>
    </row>
    <row r="589" spans="2:6">
      <c r="B589" s="21"/>
      <c r="F589" s="21"/>
    </row>
    <row r="590" spans="2:6">
      <c r="B590" s="21"/>
      <c r="F590" s="21"/>
    </row>
    <row r="591" spans="2:6">
      <c r="B591" s="21"/>
      <c r="F591" s="21"/>
    </row>
    <row r="592" spans="2:6">
      <c r="B592" s="21"/>
      <c r="F592" s="21"/>
    </row>
    <row r="593" spans="2:6">
      <c r="B593" s="21"/>
      <c r="F593" s="21"/>
    </row>
    <row r="594" spans="2:6">
      <c r="B594" s="21"/>
      <c r="F594" s="21"/>
    </row>
    <row r="595" spans="2:6">
      <c r="B595" s="21"/>
      <c r="F595" s="21"/>
    </row>
    <row r="596" spans="2:6">
      <c r="B596" s="21"/>
      <c r="F596" s="21"/>
    </row>
    <row r="597" spans="2:6">
      <c r="B597" s="21"/>
      <c r="F597" s="21"/>
    </row>
    <row r="598" spans="2:6">
      <c r="B598" s="21"/>
      <c r="F598" s="21"/>
    </row>
    <row r="599" spans="2:6">
      <c r="B599" s="21"/>
      <c r="F599" s="21"/>
    </row>
    <row r="600" spans="2:6">
      <c r="B600" s="21"/>
      <c r="F600" s="21"/>
    </row>
    <row r="601" spans="2:6">
      <c r="B601" s="21"/>
      <c r="F601" s="21"/>
    </row>
    <row r="602" spans="2:6">
      <c r="B602" s="21"/>
      <c r="F602" s="21"/>
    </row>
    <row r="603" spans="2:6">
      <c r="B603" s="21"/>
      <c r="F603" s="21"/>
    </row>
    <row r="604" spans="2:6">
      <c r="B604" s="21"/>
      <c r="F604" s="21"/>
    </row>
    <row r="605" spans="2:6">
      <c r="B605" s="21"/>
      <c r="F605" s="21"/>
    </row>
    <row r="606" spans="2:6">
      <c r="B606" s="21"/>
      <c r="F606" s="21"/>
    </row>
    <row r="607" spans="2:6">
      <c r="B607" s="21"/>
      <c r="F607" s="21"/>
    </row>
    <row r="608" spans="2:6">
      <c r="B608" s="21"/>
      <c r="F608" s="21"/>
    </row>
    <row r="609" spans="2:6">
      <c r="B609" s="21"/>
      <c r="F609" s="21"/>
    </row>
    <row r="610" spans="2:6">
      <c r="B610" s="21"/>
      <c r="F610" s="21"/>
    </row>
    <row r="611" spans="2:6">
      <c r="B611" s="21"/>
      <c r="F611" s="21"/>
    </row>
    <row r="612" spans="2:6">
      <c r="B612" s="21"/>
      <c r="F612" s="21"/>
    </row>
    <row r="613" spans="2:6">
      <c r="B613" s="21"/>
      <c r="F613" s="21"/>
    </row>
    <row r="614" spans="2:6">
      <c r="B614" s="21"/>
      <c r="F614" s="21"/>
    </row>
    <row r="615" spans="2:6">
      <c r="B615" s="21"/>
      <c r="F615" s="21"/>
    </row>
    <row r="616" spans="2:6">
      <c r="B616" s="21"/>
      <c r="F616" s="21"/>
    </row>
    <row r="617" spans="2:6">
      <c r="B617" s="21"/>
      <c r="F617" s="21"/>
    </row>
    <row r="618" spans="2:6">
      <c r="B618" s="21"/>
      <c r="F618" s="21"/>
    </row>
    <row r="619" spans="2:6">
      <c r="B619" s="21"/>
      <c r="F619" s="21"/>
    </row>
    <row r="620" spans="2:6">
      <c r="B620" s="21"/>
      <c r="F620" s="21"/>
    </row>
    <row r="621" spans="2:6">
      <c r="B621" s="21"/>
      <c r="F621" s="21"/>
    </row>
    <row r="622" spans="2:6">
      <c r="B622" s="21"/>
      <c r="F622" s="21"/>
    </row>
    <row r="623" spans="2:6">
      <c r="B623" s="21"/>
      <c r="F623" s="21"/>
    </row>
    <row r="624" spans="2:6">
      <c r="B624" s="21"/>
      <c r="F624" s="21"/>
    </row>
    <row r="625" spans="2:6">
      <c r="B625" s="21"/>
      <c r="F625" s="21"/>
    </row>
    <row r="626" spans="2:6">
      <c r="B626" s="21"/>
      <c r="F626" s="21"/>
    </row>
    <row r="627" spans="2:6">
      <c r="B627" s="21"/>
      <c r="F627" s="21"/>
    </row>
    <row r="628" spans="2:6">
      <c r="B628" s="21"/>
      <c r="F628" s="21"/>
    </row>
    <row r="629" spans="2:6">
      <c r="B629" s="21"/>
      <c r="F629" s="21"/>
    </row>
    <row r="630" spans="2:6">
      <c r="B630" s="21"/>
      <c r="F630" s="21"/>
    </row>
    <row r="631" spans="2:6">
      <c r="B631" s="21"/>
      <c r="F631" s="21"/>
    </row>
    <row r="632" spans="2:6">
      <c r="B632" s="21"/>
      <c r="F632" s="21"/>
    </row>
    <row r="633" spans="2:6">
      <c r="B633" s="21"/>
      <c r="F633" s="21"/>
    </row>
    <row r="634" spans="2:6">
      <c r="B634" s="21"/>
      <c r="F634" s="21"/>
    </row>
    <row r="635" spans="2:6">
      <c r="B635" s="21"/>
      <c r="F635" s="21"/>
    </row>
    <row r="636" spans="2:6">
      <c r="B636" s="21"/>
      <c r="F636" s="21"/>
    </row>
    <row r="637" spans="2:6">
      <c r="B637" s="21"/>
      <c r="F637" s="21"/>
    </row>
    <row r="638" spans="2:6">
      <c r="B638" s="21"/>
      <c r="F638" s="21"/>
    </row>
    <row r="639" spans="2:6">
      <c r="B639" s="21"/>
      <c r="F639" s="21"/>
    </row>
    <row r="640" spans="2:6">
      <c r="B640" s="21"/>
      <c r="F640" s="21"/>
    </row>
    <row r="641" spans="2:6">
      <c r="B641" s="21"/>
      <c r="F641" s="21"/>
    </row>
    <row r="642" spans="2:6">
      <c r="B642" s="21"/>
      <c r="F642" s="21"/>
    </row>
    <row r="643" spans="2:6">
      <c r="B643" s="21"/>
      <c r="F643" s="21"/>
    </row>
    <row r="644" spans="2:6">
      <c r="B644" s="21"/>
      <c r="F644" s="21"/>
    </row>
    <row r="645" spans="2:6">
      <c r="B645" s="21"/>
      <c r="F645" s="21"/>
    </row>
    <row r="646" spans="2:6">
      <c r="B646" s="21"/>
      <c r="F646" s="21"/>
    </row>
    <row r="647" spans="2:6">
      <c r="B647" s="21"/>
      <c r="F647" s="21"/>
    </row>
    <row r="648" spans="2:6">
      <c r="B648" s="21"/>
      <c r="F648" s="21"/>
    </row>
    <row r="649" spans="2:6">
      <c r="B649" s="21"/>
      <c r="F649" s="21"/>
    </row>
    <row r="650" spans="2:6">
      <c r="B650" s="21"/>
      <c r="F650" s="21"/>
    </row>
    <row r="651" spans="2:6">
      <c r="B651" s="21"/>
      <c r="F651" s="21"/>
    </row>
    <row r="652" spans="2:6">
      <c r="B652" s="21"/>
      <c r="F652" s="21"/>
    </row>
    <row r="653" spans="2:6">
      <c r="B653" s="21"/>
      <c r="F653" s="21"/>
    </row>
    <row r="654" spans="2:6">
      <c r="B654" s="21"/>
      <c r="F654" s="21"/>
    </row>
    <row r="655" spans="2:6">
      <c r="B655" s="21"/>
      <c r="F655" s="21"/>
    </row>
    <row r="656" spans="2:6">
      <c r="B656" s="21"/>
      <c r="F656" s="21"/>
    </row>
    <row r="657" spans="2:6">
      <c r="B657" s="21"/>
      <c r="F657" s="21"/>
    </row>
    <row r="658" spans="2:6">
      <c r="B658" s="21"/>
      <c r="F658" s="21"/>
    </row>
    <row r="659" spans="2:6">
      <c r="B659" s="21"/>
      <c r="F659" s="21"/>
    </row>
    <row r="660" spans="2:6">
      <c r="B660" s="21"/>
      <c r="F660" s="21"/>
    </row>
    <row r="661" spans="2:6">
      <c r="B661" s="21"/>
      <c r="F661" s="21"/>
    </row>
    <row r="662" spans="2:6">
      <c r="B662" s="21"/>
      <c r="F662" s="21"/>
    </row>
    <row r="663" spans="2:6">
      <c r="B663" s="21"/>
      <c r="F663" s="21"/>
    </row>
    <row r="664" spans="2:6">
      <c r="B664" s="21"/>
      <c r="F664" s="21"/>
    </row>
    <row r="665" spans="2:6">
      <c r="B665" s="21"/>
      <c r="F665" s="21"/>
    </row>
    <row r="666" spans="2:6">
      <c r="B666" s="21"/>
      <c r="F666" s="21"/>
    </row>
    <row r="667" spans="2:6">
      <c r="B667" s="21"/>
      <c r="F667" s="21"/>
    </row>
    <row r="668" spans="2:6">
      <c r="B668" s="21"/>
      <c r="F668" s="21"/>
    </row>
    <row r="669" spans="2:6">
      <c r="B669" s="21"/>
      <c r="F669" s="21"/>
    </row>
    <row r="670" spans="2:6">
      <c r="B670" s="21"/>
      <c r="F670" s="21"/>
    </row>
    <row r="671" spans="2:6">
      <c r="B671" s="21"/>
      <c r="F671" s="21"/>
    </row>
    <row r="672" spans="2:6">
      <c r="B672" s="21"/>
      <c r="F672" s="21"/>
    </row>
    <row r="673" spans="2:6">
      <c r="B673" s="21"/>
      <c r="F673" s="21"/>
    </row>
    <row r="674" spans="2:6">
      <c r="B674" s="21"/>
      <c r="F674" s="21"/>
    </row>
    <row r="675" spans="2:6">
      <c r="B675" s="21"/>
      <c r="F675" s="21"/>
    </row>
    <row r="676" spans="2:6">
      <c r="B676" s="21"/>
      <c r="F676" s="21"/>
    </row>
    <row r="677" spans="2:6">
      <c r="B677" s="21"/>
      <c r="F677" s="21"/>
    </row>
    <row r="678" spans="2:6">
      <c r="B678" s="21"/>
      <c r="F678" s="21"/>
    </row>
    <row r="679" spans="2:6">
      <c r="B679" s="21"/>
      <c r="F679" s="21"/>
    </row>
    <row r="680" spans="2:6">
      <c r="B680" s="21"/>
      <c r="F680" s="21"/>
    </row>
    <row r="681" spans="2:6">
      <c r="B681" s="21"/>
      <c r="F681" s="21"/>
    </row>
    <row r="682" spans="2:6">
      <c r="B682" s="21"/>
      <c r="F682" s="21"/>
    </row>
    <row r="683" spans="2:6">
      <c r="B683" s="21"/>
      <c r="F683" s="21"/>
    </row>
    <row r="684" spans="2:6">
      <c r="B684" s="21"/>
      <c r="F684" s="21"/>
    </row>
    <row r="685" spans="2:6">
      <c r="B685" s="21"/>
      <c r="F685" s="21"/>
    </row>
    <row r="686" spans="2:6">
      <c r="B686" s="21"/>
      <c r="F686" s="21"/>
    </row>
    <row r="687" spans="2:6">
      <c r="B687" s="21"/>
      <c r="F687" s="21"/>
    </row>
    <row r="688" spans="2:6">
      <c r="B688" s="21"/>
      <c r="F688" s="21"/>
    </row>
    <row r="689" spans="2:6">
      <c r="B689" s="21"/>
      <c r="F689" s="21"/>
    </row>
    <row r="690" spans="2:6">
      <c r="B690" s="21"/>
      <c r="F690" s="21"/>
    </row>
    <row r="691" spans="2:6">
      <c r="B691" s="21"/>
      <c r="F691" s="21"/>
    </row>
    <row r="692" spans="2:6">
      <c r="B692" s="21"/>
      <c r="F692" s="21"/>
    </row>
    <row r="693" spans="2:6">
      <c r="B693" s="21"/>
      <c r="F693" s="21"/>
    </row>
    <row r="694" spans="2:6">
      <c r="B694" s="21"/>
      <c r="F694" s="21"/>
    </row>
    <row r="695" spans="2:6">
      <c r="B695" s="21"/>
      <c r="F695" s="21"/>
    </row>
    <row r="696" spans="2:6">
      <c r="B696" s="21"/>
      <c r="F696" s="21"/>
    </row>
    <row r="697" spans="2:6">
      <c r="B697" s="21"/>
      <c r="F697" s="21"/>
    </row>
    <row r="698" spans="2:6">
      <c r="B698" s="21"/>
      <c r="F698" s="21"/>
    </row>
    <row r="699" spans="2:6">
      <c r="B699" s="21"/>
      <c r="F699" s="21"/>
    </row>
    <row r="700" spans="2:6">
      <c r="B700" s="21"/>
      <c r="F700" s="21"/>
    </row>
    <row r="701" spans="2:6">
      <c r="B701" s="21"/>
      <c r="F701" s="21"/>
    </row>
    <row r="702" spans="2:6">
      <c r="B702" s="21"/>
      <c r="F702" s="21"/>
    </row>
    <row r="703" spans="2:6">
      <c r="B703" s="21"/>
      <c r="F703" s="21"/>
    </row>
    <row r="704" spans="2:6">
      <c r="B704" s="21"/>
      <c r="F704" s="21"/>
    </row>
    <row r="705" spans="2:6">
      <c r="B705" s="21"/>
      <c r="F705" s="21"/>
    </row>
    <row r="706" spans="2:6">
      <c r="B706" s="21"/>
      <c r="F706" s="21"/>
    </row>
    <row r="707" spans="2:6">
      <c r="B707" s="21"/>
      <c r="F707" s="21"/>
    </row>
    <row r="708" spans="2:6">
      <c r="B708" s="21"/>
      <c r="F708" s="21"/>
    </row>
    <row r="709" spans="2:6">
      <c r="B709" s="21"/>
      <c r="F709" s="21"/>
    </row>
    <row r="710" spans="2:6">
      <c r="B710" s="21"/>
      <c r="F710" s="21"/>
    </row>
    <row r="711" spans="2:6">
      <c r="B711" s="21"/>
      <c r="F711" s="21"/>
    </row>
    <row r="712" spans="2:6">
      <c r="B712" s="21"/>
      <c r="F712" s="21"/>
    </row>
    <row r="713" spans="2:6">
      <c r="B713" s="21"/>
      <c r="F713" s="21"/>
    </row>
    <row r="714" spans="2:6">
      <c r="B714" s="21"/>
      <c r="F714" s="21"/>
    </row>
    <row r="715" spans="2:6">
      <c r="B715" s="21"/>
      <c r="F715" s="21"/>
    </row>
    <row r="716" spans="2:6">
      <c r="B716" s="21"/>
      <c r="F716" s="21"/>
    </row>
    <row r="717" spans="2:6">
      <c r="B717" s="21"/>
      <c r="F717" s="21"/>
    </row>
    <row r="718" spans="2:6">
      <c r="B718" s="21"/>
      <c r="F718" s="21"/>
    </row>
    <row r="719" spans="2:6">
      <c r="B719" s="21"/>
      <c r="F719" s="21"/>
    </row>
    <row r="720" spans="2:6">
      <c r="B720" s="21"/>
      <c r="F720" s="21"/>
    </row>
    <row r="721" spans="2:6">
      <c r="B721" s="21"/>
      <c r="F721" s="21"/>
    </row>
    <row r="722" spans="2:6">
      <c r="B722" s="21"/>
      <c r="F722" s="21"/>
    </row>
    <row r="723" spans="2:6">
      <c r="B723" s="21"/>
      <c r="F723" s="21"/>
    </row>
    <row r="724" spans="2:6">
      <c r="B724" s="21"/>
      <c r="F724" s="21"/>
    </row>
    <row r="725" spans="2:6">
      <c r="B725" s="21"/>
      <c r="F725" s="21"/>
    </row>
    <row r="726" spans="2:6">
      <c r="B726" s="21"/>
      <c r="F726" s="21"/>
    </row>
    <row r="727" spans="2:6">
      <c r="B727" s="21"/>
      <c r="F727" s="21"/>
    </row>
    <row r="728" spans="2:6">
      <c r="B728" s="21"/>
      <c r="F728" s="21"/>
    </row>
    <row r="729" spans="2:6">
      <c r="B729" s="21"/>
      <c r="F729" s="21"/>
    </row>
    <row r="730" spans="2:6">
      <c r="B730" s="21"/>
      <c r="F730" s="21"/>
    </row>
    <row r="731" spans="2:6">
      <c r="B731" s="21"/>
      <c r="F731" s="21"/>
    </row>
    <row r="732" spans="2:6">
      <c r="B732" s="21"/>
      <c r="F732" s="21"/>
    </row>
    <row r="733" spans="2:6">
      <c r="B733" s="21"/>
      <c r="F733" s="21"/>
    </row>
    <row r="734" spans="2:6">
      <c r="B734" s="21"/>
      <c r="F734" s="21"/>
    </row>
    <row r="735" spans="2:6">
      <c r="B735" s="21"/>
      <c r="F735" s="21"/>
    </row>
    <row r="736" spans="2:6">
      <c r="B736" s="21"/>
      <c r="F736" s="21"/>
    </row>
    <row r="737" spans="2:6">
      <c r="B737" s="21"/>
      <c r="F737" s="21"/>
    </row>
    <row r="738" spans="2:6">
      <c r="B738" s="21"/>
      <c r="F738" s="21"/>
    </row>
    <row r="739" spans="2:6">
      <c r="B739" s="21"/>
      <c r="F739" s="21"/>
    </row>
    <row r="740" spans="2:6">
      <c r="B740" s="21"/>
      <c r="F740" s="21"/>
    </row>
    <row r="741" spans="2:6">
      <c r="B741" s="21"/>
      <c r="F741" s="21"/>
    </row>
    <row r="742" spans="2:6">
      <c r="B742" s="21"/>
      <c r="F742" s="21"/>
    </row>
    <row r="743" spans="2:6">
      <c r="B743" s="21"/>
      <c r="F743" s="21"/>
    </row>
    <row r="744" spans="2:6">
      <c r="B744" s="21"/>
      <c r="F744" s="21"/>
    </row>
    <row r="745" spans="2:6">
      <c r="B745" s="21"/>
      <c r="F745" s="21"/>
    </row>
    <row r="746" spans="2:6">
      <c r="B746" s="21"/>
      <c r="F746" s="21"/>
    </row>
    <row r="747" spans="2:6">
      <c r="B747" s="21"/>
      <c r="F747" s="21"/>
    </row>
    <row r="748" spans="2:6">
      <c r="B748" s="21"/>
      <c r="F748" s="21"/>
    </row>
    <row r="749" spans="2:6">
      <c r="B749" s="21"/>
      <c r="F749" s="21"/>
    </row>
    <row r="750" spans="2:6">
      <c r="B750" s="21"/>
      <c r="F750" s="21"/>
    </row>
    <row r="751" spans="2:6">
      <c r="B751" s="21"/>
      <c r="F751" s="21"/>
    </row>
    <row r="752" spans="2:6">
      <c r="B752" s="21"/>
      <c r="F752" s="21"/>
    </row>
    <row r="753" spans="2:6">
      <c r="B753" s="21"/>
      <c r="F753" s="21"/>
    </row>
    <row r="754" spans="2:6">
      <c r="B754" s="21"/>
      <c r="F754" s="21"/>
    </row>
    <row r="755" spans="2:6">
      <c r="B755" s="21"/>
      <c r="F755" s="21"/>
    </row>
    <row r="756" spans="2:6">
      <c r="B756" s="21"/>
      <c r="F756" s="21"/>
    </row>
    <row r="757" spans="2:6">
      <c r="B757" s="21"/>
      <c r="F757" s="21"/>
    </row>
    <row r="758" spans="2:6">
      <c r="B758" s="21"/>
      <c r="F758" s="21"/>
    </row>
    <row r="759" spans="2:6">
      <c r="B759" s="21"/>
      <c r="F759" s="21"/>
    </row>
    <row r="760" spans="2:6">
      <c r="B760" s="21"/>
      <c r="F760" s="21"/>
    </row>
    <row r="761" spans="2:6">
      <c r="B761" s="21"/>
      <c r="F761" s="21"/>
    </row>
    <row r="762" spans="2:6">
      <c r="B762" s="21"/>
      <c r="F762" s="21"/>
    </row>
    <row r="763" spans="2:6">
      <c r="B763" s="21"/>
      <c r="F763" s="21"/>
    </row>
    <row r="764" spans="2:6">
      <c r="B764" s="21"/>
      <c r="F764" s="21"/>
    </row>
    <row r="765" spans="2:6">
      <c r="B765" s="21"/>
      <c r="F765" s="21"/>
    </row>
    <row r="766" spans="2:6">
      <c r="B766" s="21"/>
      <c r="F766" s="21"/>
    </row>
    <row r="767" spans="2:6">
      <c r="B767" s="21"/>
      <c r="F767" s="21"/>
    </row>
    <row r="768" spans="2:6">
      <c r="B768" s="21"/>
      <c r="F768" s="21"/>
    </row>
    <row r="769" spans="2:6">
      <c r="B769" s="21"/>
      <c r="F769" s="21"/>
    </row>
    <row r="770" spans="2:6">
      <c r="B770" s="21"/>
      <c r="F770" s="21"/>
    </row>
    <row r="771" spans="2:6">
      <c r="B771" s="21"/>
      <c r="F771" s="21"/>
    </row>
    <row r="772" spans="2:6">
      <c r="B772" s="21"/>
      <c r="F772" s="21"/>
    </row>
    <row r="773" spans="2:6">
      <c r="B773" s="21"/>
      <c r="F773" s="21"/>
    </row>
    <row r="774" spans="2:6">
      <c r="B774" s="21"/>
      <c r="F774" s="21"/>
    </row>
    <row r="775" spans="2:6">
      <c r="B775" s="21"/>
      <c r="F775" s="21"/>
    </row>
    <row r="776" spans="2:6">
      <c r="B776" s="21"/>
      <c r="F776" s="21"/>
    </row>
    <row r="777" spans="2:6">
      <c r="B777" s="21"/>
      <c r="F777" s="21"/>
    </row>
    <row r="778" spans="2:6">
      <c r="B778" s="21"/>
      <c r="F778" s="21"/>
    </row>
    <row r="779" spans="2:6">
      <c r="B779" s="21"/>
      <c r="F779" s="21"/>
    </row>
    <row r="780" spans="2:6">
      <c r="B780" s="21"/>
      <c r="F780" s="21"/>
    </row>
    <row r="781" spans="2:6">
      <c r="B781" s="21"/>
      <c r="F781" s="21"/>
    </row>
    <row r="782" spans="2:6">
      <c r="B782" s="21"/>
      <c r="F782" s="21"/>
    </row>
    <row r="783" spans="2:6">
      <c r="B783" s="21"/>
      <c r="F783" s="21"/>
    </row>
    <row r="784" spans="2:6">
      <c r="B784" s="21"/>
      <c r="F784" s="21"/>
    </row>
    <row r="785" spans="2:6">
      <c r="B785" s="21"/>
      <c r="F785" s="21"/>
    </row>
    <row r="786" spans="2:6">
      <c r="B786" s="21"/>
      <c r="F786" s="21"/>
    </row>
    <row r="787" spans="2:6">
      <c r="B787" s="21"/>
      <c r="F787" s="21"/>
    </row>
    <row r="788" spans="2:6">
      <c r="B788" s="21"/>
      <c r="F788" s="21"/>
    </row>
    <row r="789" spans="2:6">
      <c r="B789" s="21"/>
      <c r="F789" s="21"/>
    </row>
    <row r="790" spans="2:6">
      <c r="B790" s="21"/>
      <c r="F790" s="21"/>
    </row>
    <row r="791" spans="2:6">
      <c r="B791" s="21"/>
      <c r="F791" s="21"/>
    </row>
    <row r="792" spans="2:6">
      <c r="B792" s="21"/>
      <c r="F792" s="21"/>
    </row>
    <row r="793" spans="2:6">
      <c r="B793" s="21"/>
      <c r="F793" s="21"/>
    </row>
    <row r="794" spans="2:6">
      <c r="B794" s="21"/>
      <c r="F794" s="21"/>
    </row>
    <row r="795" spans="2:6">
      <c r="B795" s="21"/>
      <c r="F795" s="21"/>
    </row>
    <row r="796" spans="2:6">
      <c r="B796" s="21"/>
      <c r="F796" s="21"/>
    </row>
    <row r="797" spans="2:6">
      <c r="B797" s="21"/>
      <c r="F797" s="21"/>
    </row>
    <row r="798" spans="2:6">
      <c r="B798" s="21"/>
      <c r="F798" s="21"/>
    </row>
    <row r="799" spans="2:6">
      <c r="B799" s="21"/>
      <c r="F799" s="21"/>
    </row>
    <row r="800" spans="2:6">
      <c r="B800" s="21"/>
      <c r="F800" s="21"/>
    </row>
    <row r="801" spans="2:6">
      <c r="B801" s="21"/>
      <c r="F801" s="21"/>
    </row>
    <row r="802" spans="2:6">
      <c r="B802" s="21"/>
      <c r="F802" s="21"/>
    </row>
    <row r="803" spans="2:6">
      <c r="B803" s="21"/>
      <c r="F803" s="21"/>
    </row>
    <row r="804" spans="2:6">
      <c r="B804" s="21"/>
      <c r="F804" s="21"/>
    </row>
    <row r="805" spans="2:6">
      <c r="B805" s="21"/>
      <c r="F805" s="21"/>
    </row>
    <row r="806" spans="2:6">
      <c r="B806" s="21"/>
      <c r="F806" s="21"/>
    </row>
    <row r="807" spans="2:6">
      <c r="B807" s="21"/>
      <c r="F807" s="21"/>
    </row>
    <row r="808" spans="2:6">
      <c r="B808" s="21"/>
      <c r="F808" s="21"/>
    </row>
    <row r="809" spans="2:6">
      <c r="B809" s="21"/>
      <c r="F809" s="21"/>
    </row>
    <row r="810" spans="2:6">
      <c r="B810" s="21"/>
      <c r="F810" s="21"/>
    </row>
    <row r="811" spans="2:6">
      <c r="B811" s="21"/>
      <c r="F811" s="21"/>
    </row>
    <row r="812" spans="2:6">
      <c r="B812" s="21"/>
      <c r="F812" s="21"/>
    </row>
    <row r="813" spans="2:6">
      <c r="B813" s="21"/>
      <c r="F813" s="21"/>
    </row>
    <row r="814" spans="2:6">
      <c r="B814" s="21"/>
      <c r="F814" s="21"/>
    </row>
    <row r="815" spans="2:6">
      <c r="B815" s="21"/>
      <c r="F815" s="21"/>
    </row>
    <row r="816" spans="2:6">
      <c r="B816" s="21"/>
      <c r="F816" s="21"/>
    </row>
    <row r="817" spans="2:6">
      <c r="B817" s="21"/>
      <c r="F817" s="21"/>
    </row>
    <row r="818" spans="2:6">
      <c r="B818" s="21"/>
      <c r="F818" s="21"/>
    </row>
    <row r="819" spans="2:6">
      <c r="B819" s="21"/>
      <c r="F819" s="21"/>
    </row>
    <row r="820" spans="2:6">
      <c r="B820" s="21"/>
      <c r="F820" s="21"/>
    </row>
    <row r="821" spans="2:6">
      <c r="B821" s="21"/>
      <c r="F821" s="21"/>
    </row>
    <row r="822" spans="2:6">
      <c r="B822" s="21"/>
      <c r="F822" s="21"/>
    </row>
    <row r="823" spans="2:6">
      <c r="B823" s="21"/>
      <c r="F823" s="21"/>
    </row>
    <row r="824" spans="2:6">
      <c r="B824" s="21"/>
      <c r="F824" s="21"/>
    </row>
  </sheetData>
  <phoneticPr fontId="7" type="noConversion"/>
  <hyperlinks>
    <hyperlink ref="P15" r:id="rId1" display="http://www.konkoly.hu/cgi-bin/IBVS?5583"/>
    <hyperlink ref="P19" r:id="rId2" display="http://var.astro.cz/oejv/issues/oejv0107.pdf"/>
    <hyperlink ref="P20" r:id="rId3" display="http://var.astro.cz/oejv/issues/oejv0137.pdf"/>
    <hyperlink ref="P16" r:id="rId4" display="http://www.bav-astro.de/sfs/BAVM_link.php?BAVMnr=220"/>
    <hyperlink ref="P17" r:id="rId5" display="http://www.konkoly.hu/cgi-bin/IBVS?5992"/>
    <hyperlink ref="P18" r:id="rId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2024-02-15T04:33:39Z</dcterms:modified>
</cp:coreProperties>
</file>