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DEE8E84-B438-4645-B7AC-96DB44D139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A21" i="1"/>
  <c r="H20" i="1"/>
  <c r="C2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2" i="1" l="1"/>
  <c r="O21" i="1"/>
  <c r="O24" i="1"/>
  <c r="C15" i="1"/>
  <c r="O23" i="1"/>
  <c r="C18" i="1" l="1"/>
  <c r="E16" i="1"/>
  <c r="E17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<sst xmlns="http://schemas.openxmlformats.org/spreadsheetml/2006/main" count="57" uniqueCount="50">
  <si>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</si>
  <si>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</si>
  <si>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</si>
  <si>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</si>
  <si>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</si>
  <si>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</si>
  <si>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</si>
  <si>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</si>
  <si>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</si>
  <si>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</si>
  <si>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</si>
  <si>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</si>
  <si>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</si>
  <si>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</si>
  <si>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</si>
  <si>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</si>
  <si>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</si>
  <si>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</si>
  <si>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</si>
  <si>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</si>
  <si>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</si>
  <si>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</si>
  <si>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</si>
  <si>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</si>
  <si>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</si>
  <si>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</si>
  <si>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</si>
  <si>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</si>
  <si>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</si>
  <si>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</si>
  <si>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</si>
  <si>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</si>
  <si>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</si>
  <si>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</si>
  <si>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</si>
  <si>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</si>
  <si>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</si>
  <si>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</si>
  <si>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</si>
  <si>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</si>
  <si>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</si>
  <si>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EX Hya</t>
  </si>
  <si>
    <t>EX Hya / GSC 6709-0694</t>
  </si>
  <si>
    <t>BRNO</t>
  </si>
  <si>
    <t>OEJV 0160</t>
  </si>
  <si>
    <t>I</t>
  </si>
  <si>
    <t>UG/DQ+E</t>
  </si>
  <si>
    <t>This is a tiny period.  Many more data points are needed to get the cycle count right</t>
  </si>
  <si>
    <t>G6709-0694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</si>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</sst>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Hya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EA-4A4E-830F-B0C1527CBC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-1.5916819975245744E-3</c:v>
                </c:pt>
                <c:pt idx="2">
                  <c:v>-1.5455259926966392E-3</c:v>
                </c:pt>
                <c:pt idx="3">
                  <c:v>-1.7970619956031442E-3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EA-4A4E-830F-B0C1527CBC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EA-4A4E-830F-B0C1527CBC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EA-4A4E-830F-B0C1527CBC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EA-4A4E-830F-B0C1527CBC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EA-4A4E-830F-B0C1527CBC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EA-4A4E-830F-B0C1527CBC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1.9322916852277816</c:v>
                </c:pt>
                <c:pt idx="1">
                  <c:v>-1.5412677949453446E-3</c:v>
                </c:pt>
                <c:pt idx="2">
                  <c:v>-1.6400526225324175E-3</c:v>
                </c:pt>
                <c:pt idx="3">
                  <c:v>-1.7529495683463736E-3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EA-4A4E-830F-B0C1527CBCE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EA-4A4E-830F-B0C1527CB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960592"/>
        <c:axId val="1"/>
      </c:scatterChart>
      <c:valAx>
        <c:axId val="599960592"/>
        <c:scaling>
          <c:orientation val="minMax"/>
          <c:min val="27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960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97937099967764"/>
          <c:w val="0.74887218045112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Hya - O-C Diagr.</a:t>
            </a:r>
          </a:p>
        </c:rich>
      </c:tx>
      <c:layout>
        <c:manualLayout>
          <c:xMode val="edge"/>
          <c:yMode val="edge"/>
          <c:x val="0.385886516437697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24325533041146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9-464E-A6A9-FDD1297D15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-1.5916819975245744E-3</c:v>
                </c:pt>
                <c:pt idx="2">
                  <c:v>-1.5455259926966392E-3</c:v>
                </c:pt>
                <c:pt idx="3">
                  <c:v>-1.7970619956031442E-3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89-464E-A6A9-FDD1297D15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89-464E-A6A9-FDD1297D15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89-464E-A6A9-FDD1297D15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89-464E-A6A9-FDD1297D15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89-464E-A6A9-FDD1297D15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89-464E-A6A9-FDD1297D15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1.9322916852277816</c:v>
                </c:pt>
                <c:pt idx="1">
                  <c:v>-1.5412677949453446E-3</c:v>
                </c:pt>
                <c:pt idx="2">
                  <c:v>-1.6400526225324175E-3</c:v>
                </c:pt>
                <c:pt idx="3">
                  <c:v>-1.7529495683463736E-3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89-464E-A6A9-FDD1297D158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274067</c:v>
                </c:pt>
                <c:pt idx="2">
                  <c:v>274081</c:v>
                </c:pt>
                <c:pt idx="3">
                  <c:v>274097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89-464E-A6A9-FDD1297D1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854768"/>
        <c:axId val="1"/>
      </c:scatterChart>
      <c:valAx>
        <c:axId val="685854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854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9189504465095"/>
          <c:y val="0.92419947506561673"/>
          <c:w val="0.7477488512134181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142875</xdr:colOff>
      <xdr:row>18</xdr:row>
      <xdr:rowOff>85725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CE17392-F106-5DF6-CE29-4CEBCD30E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0</xdr:row>
      <xdr:rowOff>1</xdr:rowOff>
    </xdr:from>
    <xdr:to>
      <xdr:col>27</xdr:col>
      <xdr:colOff>190500</xdr:colOff>
      <xdr:row>18</xdr:row>
      <xdr:rowOff>114301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EB3CA53-A82E-3953-04E2-27CFCB1F8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46</v>
      </c>
      <c r="C2" s="3"/>
      <c r="D2" s="3"/>
      <c r="E2" t="s">
        <v>41</v>
      </c>
      <c r="F2" t="s">
        <v>48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5" spans="1:7" ht="13.5" thickTop="1" x14ac:dyDescent="0.2">
      <c r="A5" s="24" t="s">
        <v>47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37699.941789999997</v>
      </c>
      <c r="D7" s="30" t="s">
        <v>43</v>
      </c>
    </row>
    <row r="8" spans="1:7" x14ac:dyDescent="0.2">
      <c r="A8" t="s">
        <v>3</v>
      </c>
      <c r="C8" s="34">
        <v>6.8233846000000001E-2</v>
      </c>
      <c r="D8" s="30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1.9322916852277816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-7.0560591133654434E-6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60355.738523958331</v>
      </c>
    </row>
    <row r="15" spans="1:7" x14ac:dyDescent="0.2">
      <c r="A15" s="12" t="s">
        <v>17</v>
      </c>
      <c r="B15" s="10"/>
      <c r="C15" s="13">
        <f ca="1">(C7+C11)+(C8+C12)*INT(MAX(F21:F3533))</f>
        <v>56402.632524112429</v>
      </c>
      <c r="D15" s="14" t="s">
        <v>37</v>
      </c>
      <c r="E15" s="15">
        <f ca="1">ROUND(2*(E14-$C$7)/$C$8,0)/2+E13</f>
        <v>332032.5</v>
      </c>
    </row>
    <row r="16" spans="1:7" x14ac:dyDescent="0.2">
      <c r="A16" s="16" t="s">
        <v>4</v>
      </c>
      <c r="B16" s="10"/>
      <c r="C16" s="17">
        <f ca="1">+C8+C12</f>
        <v>6.8226789940886629E-2</v>
      </c>
      <c r="D16" s="14" t="s">
        <v>38</v>
      </c>
      <c r="E16" s="24">
        <f ca="1">ROUND(2*(E14-$C$15)/$C$16,0)/2+E13</f>
        <v>57941.5</v>
      </c>
    </row>
    <row r="17" spans="1:18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45337.690906805648</v>
      </c>
    </row>
    <row r="18" spans="1:18" ht="14.25" thickTop="1" thickBot="1" x14ac:dyDescent="0.25">
      <c r="A18" s="16" t="s">
        <v>5</v>
      </c>
      <c r="B18" s="10"/>
      <c r="C18" s="19">
        <f ca="1">+C15</f>
        <v>56402.632524112429</v>
      </c>
      <c r="D18" s="20">
        <f ca="1">+C16</f>
        <v>6.8226789940886629E-2</v>
      </c>
      <c r="E18" s="21" t="s">
        <v>33</v>
      </c>
    </row>
    <row r="19" spans="1:18" ht="13.5" thickTop="1" x14ac:dyDescent="0.2">
      <c r="A19" s="25" t="s">
        <v>34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40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BRNO</v>
      </c>
      <c r="C21" s="8">
        <f>C$7</f>
        <v>37699.941789999997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1.9322916852277816</v>
      </c>
      <c r="Q21" s="2">
        <f>+C21-15018.5</f>
        <v>22681.441789999997</v>
      </c>
    </row>
    <row r="22" spans="1:18" x14ac:dyDescent="0.2">
      <c r="A22" s="31" t="s">
        <v>44</v>
      </c>
      <c r="B22" s="32" t="s">
        <v>45</v>
      </c>
      <c r="C22" s="33">
        <v>56400.58567</v>
      </c>
      <c r="D22" s="33">
        <v>1E-4</v>
      </c>
      <c r="E22">
        <f>+(C22-C$7)/C$8</f>
        <v>274066.97667313088</v>
      </c>
      <c r="F22">
        <f>ROUND(2*E22,0)/2</f>
        <v>274067</v>
      </c>
      <c r="G22">
        <f>+C22-(C$7+F22*C$8)</f>
        <v>-1.5916819975245744E-3</v>
      </c>
      <c r="I22">
        <f>+G22</f>
        <v>-1.5916819975245744E-3</v>
      </c>
      <c r="O22">
        <f ca="1">+C$11+C$12*$F22</f>
        <v>-1.5412677949453446E-3</v>
      </c>
      <c r="Q22" s="2">
        <f>+C22-15018.5</f>
        <v>41382.08567</v>
      </c>
    </row>
    <row r="23" spans="1:18" x14ac:dyDescent="0.2">
      <c r="A23" s="31" t="s">
        <v>44</v>
      </c>
      <c r="B23" s="32" t="s">
        <v>45</v>
      </c>
      <c r="C23" s="33">
        <v>56401.540990000001</v>
      </c>
      <c r="D23" s="33">
        <v>1E-4</v>
      </c>
      <c r="E23">
        <f>+(C23-C$7)/C$8</f>
        <v>274080.97734956938</v>
      </c>
      <c r="F23">
        <f>ROUND(2*E23,0)/2</f>
        <v>274081</v>
      </c>
      <c r="G23">
        <f>+C23-(C$7+F23*C$8)</f>
        <v>-1.5455259926966392E-3</v>
      </c>
      <c r="I23">
        <f>+G23</f>
        <v>-1.5455259926966392E-3</v>
      </c>
      <c r="O23">
        <f ca="1">+C$11+C$12*$F23</f>
        <v>-1.6400526225324175E-3</v>
      </c>
      <c r="Q23" s="2">
        <f>+C23-15018.5</f>
        <v>41383.040990000001</v>
      </c>
    </row>
    <row r="24" spans="1:18" x14ac:dyDescent="0.2">
      <c r="A24" s="31" t="s">
        <v>44</v>
      </c>
      <c r="B24" s="32" t="s">
        <v>45</v>
      </c>
      <c r="C24" s="33">
        <v>56402.63248</v>
      </c>
      <c r="D24" s="33"/>
      <c r="E24">
        <f>+(C24-C$7)/C$8</f>
        <v>274096.97366318764</v>
      </c>
      <c r="F24">
        <f>ROUND(2*E24,0)/2</f>
        <v>274097</v>
      </c>
      <c r="G24">
        <f>+C24-(C$7+F24*C$8)</f>
        <v>-1.7970619956031442E-3</v>
      </c>
      <c r="I24">
        <f>+G24</f>
        <v>-1.7970619956031442E-3</v>
      </c>
      <c r="O24">
        <f ca="1">+C$11+C$12*$F24</f>
        <v>-1.7529495683463736E-3</v>
      </c>
      <c r="Q24" s="2">
        <f>+C24-15018.5</f>
        <v>41384.13248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2024-02-15T04:43:28Z</dcterms:modified>
</cp:coreProperties>
</file>