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FA6E433-02FD-4EA8-839D-A4A9E4CC986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92" i="1" l="1"/>
  <c r="C7" i="1"/>
  <c r="E92" i="1"/>
  <c r="F92" i="1"/>
  <c r="C8" i="1"/>
  <c r="D9" i="1"/>
  <c r="C9" i="1"/>
  <c r="F16" i="1"/>
  <c r="Q21" i="1"/>
  <c r="Q23" i="1"/>
  <c r="Q26" i="1"/>
  <c r="Q28" i="1"/>
  <c r="Q29" i="1"/>
  <c r="Q30" i="1"/>
  <c r="Q31" i="1"/>
  <c r="Q32" i="1"/>
  <c r="Q33" i="1"/>
  <c r="Q34" i="1"/>
  <c r="Q35" i="1"/>
  <c r="Q36" i="1"/>
  <c r="Q38" i="1"/>
  <c r="Q41" i="1"/>
  <c r="Q43" i="1"/>
  <c r="Q44" i="1"/>
  <c r="Q45" i="1"/>
  <c r="Q46" i="1"/>
  <c r="Q48" i="1"/>
  <c r="Q49" i="1"/>
  <c r="Q52" i="1"/>
  <c r="Q54" i="1"/>
  <c r="Q55" i="1"/>
  <c r="Q56" i="1"/>
  <c r="Q57" i="1"/>
  <c r="Q59" i="1"/>
  <c r="Q60" i="1"/>
  <c r="Q61" i="1"/>
  <c r="Q62" i="1"/>
  <c r="Q63" i="1"/>
  <c r="Q65" i="1"/>
  <c r="Q66" i="1"/>
  <c r="Q67" i="1"/>
  <c r="Q68" i="1"/>
  <c r="Q70" i="1"/>
  <c r="Q71" i="1"/>
  <c r="Q72" i="1"/>
  <c r="Q73" i="1"/>
  <c r="Q74" i="1"/>
  <c r="Q75" i="1"/>
  <c r="Q76" i="1"/>
  <c r="Q77" i="1"/>
  <c r="Q79" i="1"/>
  <c r="Q80" i="1"/>
  <c r="Q81" i="1"/>
  <c r="Q82" i="1"/>
  <c r="Q83" i="1"/>
  <c r="Q84" i="1"/>
  <c r="Q85" i="1"/>
  <c r="Q86" i="1"/>
  <c r="Q87" i="1"/>
  <c r="Q88" i="1"/>
  <c r="Q89" i="1"/>
  <c r="Q91" i="1"/>
  <c r="G79" i="2"/>
  <c r="C79" i="2"/>
  <c r="G25" i="2"/>
  <c r="C25" i="2"/>
  <c r="G24" i="2"/>
  <c r="C24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23" i="2"/>
  <c r="C23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22" i="2"/>
  <c r="C22" i="2"/>
  <c r="G59" i="2"/>
  <c r="C59" i="2"/>
  <c r="G58" i="2"/>
  <c r="C58" i="2"/>
  <c r="G57" i="2"/>
  <c r="C57" i="2"/>
  <c r="G56" i="2"/>
  <c r="C56" i="2"/>
  <c r="G21" i="2"/>
  <c r="C21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20" i="2"/>
  <c r="C20" i="2"/>
  <c r="G46" i="2"/>
  <c r="C46" i="2"/>
  <c r="G19" i="2"/>
  <c r="C19" i="2"/>
  <c r="G18" i="2"/>
  <c r="C18" i="2"/>
  <c r="G45" i="2"/>
  <c r="C45" i="2"/>
  <c r="G44" i="2"/>
  <c r="C44" i="2"/>
  <c r="G17" i="2"/>
  <c r="C17" i="2"/>
  <c r="G43" i="2"/>
  <c r="C43" i="2"/>
  <c r="G42" i="2"/>
  <c r="C42" i="2"/>
  <c r="G41" i="2"/>
  <c r="C41" i="2"/>
  <c r="G40" i="2"/>
  <c r="C40" i="2"/>
  <c r="G16" i="2"/>
  <c r="C16" i="2"/>
  <c r="G39" i="2"/>
  <c r="C39" i="2"/>
  <c r="G15" i="2"/>
  <c r="C15" i="2"/>
  <c r="G14" i="2"/>
  <c r="C14" i="2"/>
  <c r="G38" i="2"/>
  <c r="C38" i="2"/>
  <c r="G13" i="2"/>
  <c r="C13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12" i="2"/>
  <c r="C12" i="2"/>
  <c r="G11" i="2"/>
  <c r="C11" i="2"/>
  <c r="G27" i="2"/>
  <c r="C27" i="2"/>
  <c r="G26" i="2"/>
  <c r="C26" i="2"/>
  <c r="H79" i="2"/>
  <c r="F79" i="2"/>
  <c r="D79" i="2"/>
  <c r="B79" i="2"/>
  <c r="A79" i="2"/>
  <c r="H25" i="2"/>
  <c r="B25" i="2"/>
  <c r="F25" i="2"/>
  <c r="D25" i="2"/>
  <c r="A25" i="2"/>
  <c r="H24" i="2"/>
  <c r="B24" i="2"/>
  <c r="D24" i="2"/>
  <c r="A24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23" i="2"/>
  <c r="B23" i="2"/>
  <c r="D23" i="2"/>
  <c r="A23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22" i="2"/>
  <c r="B22" i="2"/>
  <c r="D22" i="2"/>
  <c r="A22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21" i="2"/>
  <c r="B21" i="2"/>
  <c r="D21" i="2"/>
  <c r="A21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20" i="2"/>
  <c r="B20" i="2"/>
  <c r="D20" i="2"/>
  <c r="A20" i="2"/>
  <c r="H46" i="2"/>
  <c r="B46" i="2"/>
  <c r="D46" i="2"/>
  <c r="A46" i="2"/>
  <c r="H19" i="2"/>
  <c r="B19" i="2"/>
  <c r="D19" i="2"/>
  <c r="A19" i="2"/>
  <c r="H18" i="2"/>
  <c r="B18" i="2"/>
  <c r="D18" i="2"/>
  <c r="A18" i="2"/>
  <c r="H45" i="2"/>
  <c r="B45" i="2"/>
  <c r="D45" i="2"/>
  <c r="A45" i="2"/>
  <c r="H44" i="2"/>
  <c r="B44" i="2"/>
  <c r="D44" i="2"/>
  <c r="A44" i="2"/>
  <c r="H17" i="2"/>
  <c r="B17" i="2"/>
  <c r="D17" i="2"/>
  <c r="A17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16" i="2"/>
  <c r="B16" i="2"/>
  <c r="D16" i="2"/>
  <c r="A16" i="2"/>
  <c r="H39" i="2"/>
  <c r="B39" i="2"/>
  <c r="D39" i="2"/>
  <c r="A39" i="2"/>
  <c r="H15" i="2"/>
  <c r="B15" i="2"/>
  <c r="D15" i="2"/>
  <c r="A15" i="2"/>
  <c r="H14" i="2"/>
  <c r="B14" i="2"/>
  <c r="D14" i="2"/>
  <c r="A14" i="2"/>
  <c r="H38" i="2"/>
  <c r="D38" i="2"/>
  <c r="B38" i="2"/>
  <c r="A38" i="2"/>
  <c r="H13" i="2"/>
  <c r="B13" i="2"/>
  <c r="D13" i="2"/>
  <c r="A13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12" i="2"/>
  <c r="D12" i="2"/>
  <c r="B12" i="2"/>
  <c r="A12" i="2"/>
  <c r="H11" i="2"/>
  <c r="B11" i="2"/>
  <c r="D11" i="2"/>
  <c r="A11" i="2"/>
  <c r="H27" i="2"/>
  <c r="D27" i="2"/>
  <c r="B27" i="2"/>
  <c r="A27" i="2"/>
  <c r="H26" i="2"/>
  <c r="B26" i="2"/>
  <c r="D26" i="2"/>
  <c r="A26" i="2"/>
  <c r="C17" i="1"/>
  <c r="Q90" i="1"/>
  <c r="Q24" i="1"/>
  <c r="Q25" i="1"/>
  <c r="Q27" i="1"/>
  <c r="Q37" i="1"/>
  <c r="Q39" i="1"/>
  <c r="Q40" i="1"/>
  <c r="Q42" i="1"/>
  <c r="Q47" i="1"/>
  <c r="Q50" i="1"/>
  <c r="Q51" i="1"/>
  <c r="Q53" i="1"/>
  <c r="Q58" i="1"/>
  <c r="Q64" i="1"/>
  <c r="Q69" i="1"/>
  <c r="Q78" i="1"/>
  <c r="Q22" i="1"/>
  <c r="E62" i="2"/>
  <c r="E73" i="2"/>
  <c r="E64" i="2"/>
  <c r="E75" i="2"/>
  <c r="E19" i="2"/>
  <c r="E21" i="2"/>
  <c r="E60" i="2"/>
  <c r="E77" i="2"/>
  <c r="E67" i="2"/>
  <c r="E78" i="2"/>
  <c r="G78" i="1"/>
  <c r="H78" i="1"/>
  <c r="E64" i="1"/>
  <c r="F64" i="1"/>
  <c r="G42" i="1"/>
  <c r="H42" i="1"/>
  <c r="E39" i="1"/>
  <c r="F39" i="1"/>
  <c r="G39" i="1"/>
  <c r="H39" i="1"/>
  <c r="E55" i="1"/>
  <c r="F55" i="1"/>
  <c r="E21" i="1"/>
  <c r="F21" i="1"/>
  <c r="G72" i="1"/>
  <c r="I72" i="1"/>
  <c r="E70" i="1"/>
  <c r="F70" i="1"/>
  <c r="G61" i="1"/>
  <c r="I61" i="1"/>
  <c r="E80" i="1"/>
  <c r="F80" i="1"/>
  <c r="G80" i="1"/>
  <c r="I80" i="1"/>
  <c r="E36" i="1"/>
  <c r="F36" i="1"/>
  <c r="E43" i="1"/>
  <c r="F43" i="1"/>
  <c r="G88" i="1"/>
  <c r="I88" i="1"/>
  <c r="E86" i="1"/>
  <c r="F86" i="1"/>
  <c r="E81" i="1"/>
  <c r="F81" i="1"/>
  <c r="G58" i="1"/>
  <c r="H58" i="1"/>
  <c r="E51" i="1"/>
  <c r="F51" i="1"/>
  <c r="E25" i="1"/>
  <c r="F25" i="1"/>
  <c r="E48" i="1"/>
  <c r="F48" i="1"/>
  <c r="G77" i="1"/>
  <c r="I77" i="1"/>
  <c r="E75" i="1"/>
  <c r="F75" i="1"/>
  <c r="G68" i="1"/>
  <c r="I68" i="1"/>
  <c r="E66" i="1"/>
  <c r="F66" i="1"/>
  <c r="E54" i="1"/>
  <c r="F54" i="1"/>
  <c r="E33" i="1"/>
  <c r="F33" i="1"/>
  <c r="G83" i="1"/>
  <c r="I83" i="1"/>
  <c r="E91" i="1"/>
  <c r="F91" i="1"/>
  <c r="G85" i="1"/>
  <c r="I85" i="1"/>
  <c r="G22" i="1"/>
  <c r="H22" i="1"/>
  <c r="E78" i="1"/>
  <c r="F78" i="1"/>
  <c r="E42" i="1"/>
  <c r="F42" i="1"/>
  <c r="E57" i="1"/>
  <c r="F57" i="1"/>
  <c r="G57" i="1"/>
  <c r="I57" i="1"/>
  <c r="E26" i="1"/>
  <c r="G74" i="1"/>
  <c r="I74" i="1"/>
  <c r="E72" i="1"/>
  <c r="F72" i="1"/>
  <c r="E61" i="1"/>
  <c r="F61" i="1"/>
  <c r="E44" i="1"/>
  <c r="F44" i="1"/>
  <c r="G44" i="1"/>
  <c r="I44" i="1"/>
  <c r="E30" i="1"/>
  <c r="F30" i="1"/>
  <c r="G30" i="1"/>
  <c r="H30" i="1"/>
  <c r="G90" i="1"/>
  <c r="K90" i="1"/>
  <c r="E88" i="1"/>
  <c r="F88" i="1"/>
  <c r="E58" i="1"/>
  <c r="F58" i="1"/>
  <c r="E37" i="1"/>
  <c r="F37" i="1"/>
  <c r="G37" i="1"/>
  <c r="H37" i="1"/>
  <c r="G56" i="1"/>
  <c r="I56" i="1"/>
  <c r="E52" i="1"/>
  <c r="F52" i="1"/>
  <c r="G52" i="1"/>
  <c r="I52" i="1"/>
  <c r="E77" i="1"/>
  <c r="F77" i="1"/>
  <c r="E68" i="1"/>
  <c r="F68" i="1"/>
  <c r="E79" i="1"/>
  <c r="F79" i="1"/>
  <c r="G79" i="1"/>
  <c r="I79" i="1"/>
  <c r="G41" i="1"/>
  <c r="I41" i="1"/>
  <c r="E35" i="1"/>
  <c r="F35" i="1"/>
  <c r="G35" i="1"/>
  <c r="H35" i="1"/>
  <c r="E83" i="1"/>
  <c r="F83" i="1"/>
  <c r="E85" i="1"/>
  <c r="F85" i="1"/>
  <c r="E22" i="1"/>
  <c r="F22" i="1"/>
  <c r="G53" i="1"/>
  <c r="H53" i="1"/>
  <c r="E50" i="1"/>
  <c r="F50" i="1"/>
  <c r="G50" i="1"/>
  <c r="H50" i="1"/>
  <c r="E24" i="1"/>
  <c r="F24" i="1"/>
  <c r="G24" i="1"/>
  <c r="H24" i="1"/>
  <c r="E38" i="1"/>
  <c r="F38" i="1"/>
  <c r="G38" i="1"/>
  <c r="I38" i="1"/>
  <c r="G76" i="1"/>
  <c r="I76" i="1"/>
  <c r="E74" i="1"/>
  <c r="F74" i="1"/>
  <c r="G67" i="1"/>
  <c r="I67" i="1"/>
  <c r="E65" i="1"/>
  <c r="F65" i="1"/>
  <c r="G65" i="1"/>
  <c r="I65" i="1"/>
  <c r="E46" i="1"/>
  <c r="F46" i="1"/>
  <c r="G46" i="1"/>
  <c r="I46" i="1"/>
  <c r="E32" i="1"/>
  <c r="F32" i="1"/>
  <c r="G32" i="1"/>
  <c r="H32" i="1"/>
  <c r="G82" i="1"/>
  <c r="I82" i="1"/>
  <c r="E90" i="1"/>
  <c r="F90" i="1"/>
  <c r="G63" i="1"/>
  <c r="I63" i="1"/>
  <c r="E69" i="1"/>
  <c r="F69" i="1"/>
  <c r="G69" i="1"/>
  <c r="H69" i="1"/>
  <c r="E40" i="1"/>
  <c r="F40" i="1"/>
  <c r="G40" i="1"/>
  <c r="H40" i="1"/>
  <c r="G59" i="1"/>
  <c r="I59" i="1"/>
  <c r="E56" i="1"/>
  <c r="F56" i="1"/>
  <c r="E23" i="1"/>
  <c r="F23" i="1"/>
  <c r="G23" i="1"/>
  <c r="I23" i="1"/>
  <c r="G73" i="1"/>
  <c r="I73" i="1"/>
  <c r="E71" i="1"/>
  <c r="F71" i="1"/>
  <c r="G71" i="1"/>
  <c r="I71" i="1"/>
  <c r="E84" i="1"/>
  <c r="F84" i="1"/>
  <c r="G84" i="1"/>
  <c r="I84" i="1"/>
  <c r="E41" i="1"/>
  <c r="F41" i="1"/>
  <c r="E29" i="1"/>
  <c r="F29" i="1"/>
  <c r="G29" i="1"/>
  <c r="H29" i="1"/>
  <c r="G89" i="1"/>
  <c r="I89" i="1"/>
  <c r="E87" i="1"/>
  <c r="F87" i="1"/>
  <c r="G87" i="1"/>
  <c r="I87" i="1"/>
  <c r="G92" i="1"/>
  <c r="K92" i="1"/>
  <c r="G64" i="1"/>
  <c r="H64" i="1"/>
  <c r="E53" i="1"/>
  <c r="F53" i="1"/>
  <c r="E27" i="1"/>
  <c r="F27" i="1"/>
  <c r="G27" i="1"/>
  <c r="H27" i="1"/>
  <c r="G55" i="1"/>
  <c r="I55" i="1"/>
  <c r="E49" i="1"/>
  <c r="F49" i="1"/>
  <c r="G49" i="1"/>
  <c r="I49" i="1"/>
  <c r="G21" i="1"/>
  <c r="E76" i="1"/>
  <c r="F76" i="1"/>
  <c r="G70" i="1"/>
  <c r="I70" i="1"/>
  <c r="E67" i="1"/>
  <c r="F67" i="1"/>
  <c r="E60" i="1"/>
  <c r="F60" i="1"/>
  <c r="G60" i="1"/>
  <c r="I60" i="1"/>
  <c r="G36" i="1"/>
  <c r="H36" i="1"/>
  <c r="E34" i="1"/>
  <c r="F34" i="1"/>
  <c r="G34" i="1"/>
  <c r="H34" i="1"/>
  <c r="G43" i="1"/>
  <c r="H43" i="1"/>
  <c r="E82" i="1"/>
  <c r="F82" i="1"/>
  <c r="G86" i="1"/>
  <c r="I86" i="1"/>
  <c r="G81" i="1"/>
  <c r="I81" i="1"/>
  <c r="E63" i="1"/>
  <c r="F63" i="1"/>
  <c r="G51" i="1"/>
  <c r="H51" i="1"/>
  <c r="E47" i="1"/>
  <c r="F47" i="1"/>
  <c r="G47" i="1"/>
  <c r="H47" i="1"/>
  <c r="G25" i="1"/>
  <c r="H25" i="1"/>
  <c r="E59" i="1"/>
  <c r="F59" i="1"/>
  <c r="G48" i="1"/>
  <c r="I48" i="1"/>
  <c r="E28" i="1"/>
  <c r="F28" i="1"/>
  <c r="G28" i="1"/>
  <c r="I28" i="1"/>
  <c r="G75" i="1"/>
  <c r="I75" i="1"/>
  <c r="E73" i="1"/>
  <c r="F73" i="1"/>
  <c r="G66" i="1"/>
  <c r="I66" i="1"/>
  <c r="E62" i="1"/>
  <c r="F62" i="1"/>
  <c r="G62" i="1"/>
  <c r="I62" i="1"/>
  <c r="G54" i="1"/>
  <c r="I54" i="1"/>
  <c r="E45" i="1"/>
  <c r="F45" i="1"/>
  <c r="G45" i="1"/>
  <c r="I45" i="1"/>
  <c r="G33" i="1"/>
  <c r="H33" i="1"/>
  <c r="E31" i="1"/>
  <c r="F31" i="1"/>
  <c r="G31" i="1"/>
  <c r="H31" i="1"/>
  <c r="G91" i="1"/>
  <c r="I91" i="1"/>
  <c r="E89" i="1"/>
  <c r="F89" i="1"/>
  <c r="E39" i="2"/>
  <c r="E74" i="2"/>
  <c r="E36" i="2"/>
  <c r="E46" i="2"/>
  <c r="E42" i="2"/>
  <c r="E22" i="2"/>
  <c r="E54" i="2"/>
  <c r="E68" i="2"/>
  <c r="E23" i="2"/>
  <c r="E57" i="2"/>
  <c r="E30" i="2"/>
  <c r="E43" i="2"/>
  <c r="E15" i="2"/>
  <c r="E55" i="2"/>
  <c r="E49" i="2"/>
  <c r="E48" i="2"/>
  <c r="E63" i="2"/>
  <c r="E52" i="2"/>
  <c r="E27" i="2"/>
  <c r="E35" i="2"/>
  <c r="E14" i="2"/>
  <c r="E45" i="2"/>
  <c r="E58" i="2"/>
  <c r="E20" i="2"/>
  <c r="E18" i="2"/>
  <c r="E72" i="2"/>
  <c r="E71" i="2"/>
  <c r="E29" i="2"/>
  <c r="E34" i="2"/>
  <c r="E41" i="2"/>
  <c r="E40" i="2"/>
  <c r="E53" i="2"/>
  <c r="E44" i="2"/>
  <c r="I21" i="1"/>
  <c r="E66" i="2"/>
  <c r="E76" i="2"/>
  <c r="E26" i="2"/>
  <c r="E79" i="2"/>
  <c r="E38" i="2"/>
  <c r="E13" i="2"/>
  <c r="E47" i="2"/>
  <c r="E16" i="2"/>
  <c r="F26" i="1"/>
  <c r="G26" i="1"/>
  <c r="E28" i="2"/>
  <c r="E61" i="2"/>
  <c r="E69" i="2"/>
  <c r="E33" i="2"/>
  <c r="E32" i="2"/>
  <c r="E37" i="2"/>
  <c r="E17" i="2"/>
  <c r="E56" i="2"/>
  <c r="E50" i="2"/>
  <c r="E70" i="2"/>
  <c r="E25" i="2"/>
  <c r="E24" i="2"/>
  <c r="E12" i="2"/>
  <c r="E31" i="2"/>
  <c r="E51" i="2"/>
  <c r="E65" i="2"/>
  <c r="E59" i="2"/>
  <c r="E11" i="2"/>
  <c r="I26" i="1"/>
  <c r="C12" i="1"/>
  <c r="C11" i="1"/>
  <c r="O57" i="1" l="1"/>
  <c r="O71" i="1"/>
  <c r="O83" i="1"/>
  <c r="O86" i="1"/>
  <c r="O32" i="1"/>
  <c r="O48" i="1"/>
  <c r="O63" i="1"/>
  <c r="O58" i="1"/>
  <c r="O51" i="1"/>
  <c r="O70" i="1"/>
  <c r="O22" i="1"/>
  <c r="O91" i="1"/>
  <c r="O33" i="1"/>
  <c r="O41" i="1"/>
  <c r="O45" i="1"/>
  <c r="O27" i="1"/>
  <c r="O67" i="1"/>
  <c r="O80" i="1"/>
  <c r="O92" i="1"/>
  <c r="O29" i="1"/>
  <c r="O44" i="1"/>
  <c r="O60" i="1"/>
  <c r="O73" i="1"/>
  <c r="O69" i="1"/>
  <c r="O39" i="1"/>
  <c r="O42" i="1"/>
  <c r="O78" i="1"/>
  <c r="O49" i="1"/>
  <c r="O61" i="1"/>
  <c r="O54" i="1"/>
  <c r="O76" i="1"/>
  <c r="O88" i="1"/>
  <c r="O23" i="1"/>
  <c r="O38" i="1"/>
  <c r="O56" i="1"/>
  <c r="O82" i="1"/>
  <c r="O79" i="1"/>
  <c r="O68" i="1"/>
  <c r="O47" i="1"/>
  <c r="O77" i="1"/>
  <c r="O37" i="1"/>
  <c r="O85" i="1"/>
  <c r="O31" i="1"/>
  <c r="O34" i="1"/>
  <c r="O52" i="1"/>
  <c r="O66" i="1"/>
  <c r="O53" i="1"/>
  <c r="O26" i="1"/>
  <c r="O35" i="1"/>
  <c r="O28" i="1"/>
  <c r="O43" i="1"/>
  <c r="O46" i="1"/>
  <c r="O62" i="1"/>
  <c r="O75" i="1"/>
  <c r="O87" i="1"/>
  <c r="O40" i="1"/>
  <c r="O25" i="1"/>
  <c r="O90" i="1"/>
  <c r="O65" i="1"/>
  <c r="O50" i="1"/>
  <c r="O21" i="1"/>
  <c r="O36" i="1"/>
  <c r="O55" i="1"/>
  <c r="O59" i="1"/>
  <c r="O72" i="1"/>
  <c r="O84" i="1"/>
  <c r="O30" i="1"/>
  <c r="O24" i="1"/>
  <c r="O64" i="1"/>
  <c r="C15" i="1"/>
  <c r="F18" i="1" s="1"/>
  <c r="O81" i="1"/>
  <c r="O89" i="1"/>
  <c r="O74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<sst xmlns="http://schemas.openxmlformats.org/spreadsheetml/2006/main" count="739" uniqueCount="290">
  <si>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</si>
  <si>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</si>
  <si>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</si>
  <si>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</si>
  <si>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</si>
  <si>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</si>
  <si>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</si>
  <si>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</si>
  <si>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</si>
  <si>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</si>
  <si>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</si>
  <si>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</si>
  <si>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</si>
  <si>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</si>
  <si>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</si>
  <si>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</si>
  <si>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</si>
  <si>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</si>
  <si>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</si>
  <si>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</si>
  <si>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</si>
  <si>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</si>
  <si>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</si>
  <si>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</si>
  <si>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</si>
  <si>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</si>
  <si>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</si>
  <si>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</si>
  <si>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</si>
  <si>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pg</t>
  </si>
  <si>
    <t>BAV-M 86</t>
  </si>
  <si>
    <t>GM Hya / GSC 00223-00096</t>
  </si>
  <si>
    <t>IBVS 5670</t>
  </si>
  <si>
    <t>I</t>
  </si>
  <si>
    <t>EA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</si>
  <si>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</si>
  <si>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</si>
  <si>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</si>
  <si>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</si>
  <si>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</si>
  <si>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</si>
  <si>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</si>
  <si>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</si>
  <si>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</si>
  <si>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</si>
  <si>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2425248.705 </t>
  </si>
  <si>
    <t> 03.01.1928 04:55 </t>
  </si>
  <si>
    <t> -0.080 </t>
  </si>
  <si>
    <t>P </t>
  </si>
  <si>
    <t> G.Richter </t>
  </si>
  <si>
    <t> VSS 4.500 </t>
  </si>
  <si>
    <t>2425943.524 </t>
  </si>
  <si>
    <t> 28.11.1929 00:34 </t>
  </si>
  <si>
    <t> 0.178 </t>
  </si>
  <si>
    <t>2426686.587 </t>
  </si>
  <si>
    <t> 11.12.1931 02:05 </t>
  </si>
  <si>
    <t> -0.061 </t>
  </si>
  <si>
    <t>2426735.414 </t>
  </si>
  <si>
    <t> 28.01.1932 21:56 </t>
  </si>
  <si>
    <t> 0.025 </t>
  </si>
  <si>
    <t>2428246.397 </t>
  </si>
  <si>
    <t> 18.03.1936 21:31 </t>
  </si>
  <si>
    <t> 0.033 </t>
  </si>
  <si>
    <t>2428453.656 </t>
  </si>
  <si>
    <t> 12.10.1936 03:44 </t>
  </si>
  <si>
    <t> 0.142 </t>
  </si>
  <si>
    <t>2428922.49 </t>
  </si>
  <si>
    <t> 23.01.1938 23:45 </t>
  </si>
  <si>
    <t> -0.16 </t>
  </si>
  <si>
    <t>V </t>
  </si>
  <si>
    <t> F.Lause </t>
  </si>
  <si>
    <t> AN 266.238 </t>
  </si>
  <si>
    <t>2428935.47 </t>
  </si>
  <si>
    <t> 05.02.1938 23:16 </t>
  </si>
  <si>
    <t> 0.64 </t>
  </si>
  <si>
    <t>2428947.39 </t>
  </si>
  <si>
    <t> 17.02.1938 21:21 </t>
  </si>
  <si>
    <t> 0.37 </t>
  </si>
  <si>
    <t>2428952.04 </t>
  </si>
  <si>
    <t> 22.02.1938 12:57 </t>
  </si>
  <si>
    <t> -1.07 </t>
  </si>
  <si>
    <t>2428955.70 </t>
  </si>
  <si>
    <t> 26.02.1938 04:48 </t>
  </si>
  <si>
    <t> -3.50 </t>
  </si>
  <si>
    <t>2428960.28 </t>
  </si>
  <si>
    <t> 02.03.1938 18:43 </t>
  </si>
  <si>
    <t> -5.02 </t>
  </si>
  <si>
    <t>2428963.75 </t>
  </si>
  <si>
    <t> 06.03.1938 06:00 </t>
  </si>
  <si>
    <t> -1.55 </t>
  </si>
  <si>
    <t>2428976.94 </t>
  </si>
  <si>
    <t> 19.03.1938 10:33 </t>
  </si>
  <si>
    <t> -6.63 </t>
  </si>
  <si>
    <t>2429696.315 </t>
  </si>
  <si>
    <t> 07.03.1940 19:33 </t>
  </si>
  <si>
    <t> -6.190 </t>
  </si>
  <si>
    <t>2429696.502 </t>
  </si>
  <si>
    <t> 08.03.1940 00:02 </t>
  </si>
  <si>
    <t> -6.003 </t>
  </si>
  <si>
    <t>2430025.535 </t>
  </si>
  <si>
    <t> 31.01.1941 00:50 </t>
  </si>
  <si>
    <t> -5.972 </t>
  </si>
  <si>
    <t> VSS 4.501 </t>
  </si>
  <si>
    <t>2430817.426 </t>
  </si>
  <si>
    <t> 02.04.1943 22:13 </t>
  </si>
  <si>
    <t> -6.125 </t>
  </si>
  <si>
    <t>2433357.3300 </t>
  </si>
  <si>
    <t> 16.03.1950 19:55 </t>
  </si>
  <si>
    <t> -6.851 </t>
  </si>
  <si>
    <t> H.Busch </t>
  </si>
  <si>
    <t> MHAR 10.9 </t>
  </si>
  <si>
    <t>2433656.551 </t>
  </si>
  <si>
    <t> 10.01.1951 01:13 </t>
  </si>
  <si>
    <t> -6.170 </t>
  </si>
  <si>
    <t>2434034.20 </t>
  </si>
  <si>
    <t> 22.01.1952 16:48 </t>
  </si>
  <si>
    <t> -6.26 </t>
  </si>
  <si>
    <t> N.M.Shakhovskoi </t>
  </si>
  <si>
    <t> AC 165.16 </t>
  </si>
  <si>
    <t>2434663.583 </t>
  </si>
  <si>
    <t> 13.10.1953 01:59 </t>
  </si>
  <si>
    <t> -4.423 </t>
  </si>
  <si>
    <t>2434771.393 </t>
  </si>
  <si>
    <t> 28.01.1954 21:25 </t>
  </si>
  <si>
    <t> -6.281 </t>
  </si>
  <si>
    <t>2434829.316 </t>
  </si>
  <si>
    <t> 27.03.1954 19:35 </t>
  </si>
  <si>
    <t> -9.284 </t>
  </si>
  <si>
    <t>2435216.365 </t>
  </si>
  <si>
    <t> 18.04.1955 20:45 </t>
  </si>
  <si>
    <t> -6.072 </t>
  </si>
  <si>
    <t>2435874.454 </t>
  </si>
  <si>
    <t> 04.02.1957 22:53 </t>
  </si>
  <si>
    <t> -5.988 </t>
  </si>
  <si>
    <t>2435874.486 </t>
  </si>
  <si>
    <t> 04.02.1957 23:39 </t>
  </si>
  <si>
    <t> -5.956 </t>
  </si>
  <si>
    <t>2436227.538 </t>
  </si>
  <si>
    <t> 24.01.1958 00:54 </t>
  </si>
  <si>
    <t> -6.277 </t>
  </si>
  <si>
    <t>2436288.434 </t>
  </si>
  <si>
    <t> 25.03.1958 22:24 </t>
  </si>
  <si>
    <t> -6.307 </t>
  </si>
  <si>
    <t>2436556.575 </t>
  </si>
  <si>
    <t> 19.12.1958 01:48 </t>
  </si>
  <si>
    <t> -6.242 </t>
  </si>
  <si>
    <t>2436556.604 </t>
  </si>
  <si>
    <t> 19.12.1958 02:29 </t>
  </si>
  <si>
    <t> -6.213 </t>
  </si>
  <si>
    <t>2436603.483 </t>
  </si>
  <si>
    <t> 03.02.1959 23:35 </t>
  </si>
  <si>
    <t> -8.076 </t>
  </si>
  <si>
    <t>2436605.438 </t>
  </si>
  <si>
    <t> 05.02.1959 22:30 </t>
  </si>
  <si>
    <t> -6.121 </t>
  </si>
  <si>
    <t>2436605.476 </t>
  </si>
  <si>
    <t> 05.02.1959 23:25 </t>
  </si>
  <si>
    <t> -6.083 </t>
  </si>
  <si>
    <t>2436605.480 </t>
  </si>
  <si>
    <t> 05.02.1959 23:31 </t>
  </si>
  <si>
    <t> -6.079 </t>
  </si>
  <si>
    <t>2436605.520 </t>
  </si>
  <si>
    <t> 06.02.1959 00:28 </t>
  </si>
  <si>
    <t> -6.039 </t>
  </si>
  <si>
    <t>2436628.3600 </t>
  </si>
  <si>
    <t> 28.02.1959 20:38 </t>
  </si>
  <si>
    <t> -7.569 </t>
  </si>
  <si>
    <t>2437651.626 </t>
  </si>
  <si>
    <t> 18.12.1961 03:01 </t>
  </si>
  <si>
    <t> -7.867 </t>
  </si>
  <si>
    <t> MHAR 3.9 </t>
  </si>
  <si>
    <t>2437747.323 </t>
  </si>
  <si>
    <t> 23.03.1962 19:45 </t>
  </si>
  <si>
    <t> -9.652 </t>
  </si>
  <si>
    <t>2437933.64 </t>
  </si>
  <si>
    <t> 26.09.1962 03:21 </t>
  </si>
  <si>
    <t> -12.21 </t>
  </si>
  <si>
    <t> T.Berthold </t>
  </si>
  <si>
    <t>BAVM 86 </t>
  </si>
  <si>
    <t>2437945.64 </t>
  </si>
  <si>
    <t> 08.10.1962 03:21 </t>
  </si>
  <si>
    <t> -12.39 </t>
  </si>
  <si>
    <t>2438327.605 </t>
  </si>
  <si>
    <t> 25.10.1963 02:31 </t>
  </si>
  <si>
    <t> -8.171 </t>
  </si>
  <si>
    <t>2438372.616 </t>
  </si>
  <si>
    <t> 09.12.1963 02:47 </t>
  </si>
  <si>
    <t> -5.808 </t>
  </si>
  <si>
    <t>2438385.581 </t>
  </si>
  <si>
    <t> 22.12.1963 01:56 </t>
  </si>
  <si>
    <t> -5.028 </t>
  </si>
  <si>
    <t>2438410.5000 </t>
  </si>
  <si>
    <t> 16.01.1964 00:00 </t>
  </si>
  <si>
    <t> -4.480 </t>
  </si>
  <si>
    <t>2438457.41 </t>
  </si>
  <si>
    <t> 02.03.1964 21:50 </t>
  </si>
  <si>
    <t> -6.31 </t>
  </si>
  <si>
    <t>2438853.4400 </t>
  </si>
  <si>
    <t> 02.04.1965 22:33 </t>
  </si>
  <si>
    <t> -6.303 </t>
  </si>
  <si>
    <t>2438878.386 </t>
  </si>
  <si>
    <t> 27.04.1965 21:15 </t>
  </si>
  <si>
    <t> -5.727 </t>
  </si>
  <si>
    <t>2438883.363 </t>
  </si>
  <si>
    <t> 02.05.1965 20:42 </t>
  </si>
  <si>
    <t> -6.843 </t>
  </si>
  <si>
    <t>2439027.624 </t>
  </si>
  <si>
    <t> 24.09.1965 02:58 </t>
  </si>
  <si>
    <t> -8.805 </t>
  </si>
  <si>
    <t>2439040.619 </t>
  </si>
  <si>
    <t> 07.10.1965 02:51 </t>
  </si>
  <si>
    <t> -7.996 </t>
  </si>
  <si>
    <t>2439413.647 </t>
  </si>
  <si>
    <t> 15.10.1966 03:31 </t>
  </si>
  <si>
    <t> -6.619 </t>
  </si>
  <si>
    <t>2439508.567 </t>
  </si>
  <si>
    <t> 18.01.1967 01:36 </t>
  </si>
  <si>
    <t> -9.181 </t>
  </si>
  <si>
    <t>2439529.542 </t>
  </si>
  <si>
    <t> 08.02.1967 01:00 </t>
  </si>
  <si>
    <t> -6.484 </t>
  </si>
  <si>
    <t>2440504.62 </t>
  </si>
  <si>
    <t> 10.10.1969 02:52 </t>
  </si>
  <si>
    <t> -6.23 </t>
  </si>
  <si>
    <t>2440532.603 </t>
  </si>
  <si>
    <t> 07.11.1969 02:28 </t>
  </si>
  <si>
    <t> -8.708 </t>
  </si>
  <si>
    <t>2440917.545 </t>
  </si>
  <si>
    <t> 27.11.1970 01:04 </t>
  </si>
  <si>
    <t> -7.603 </t>
  </si>
  <si>
    <t>2441411.368 </t>
  </si>
  <si>
    <t> 03.04.1972 20:49 </t>
  </si>
  <si>
    <t> -7.284 </t>
  </si>
  <si>
    <t>E </t>
  </si>
  <si>
    <t>?</t>
  </si>
  <si>
    <t> S.Bozkurt </t>
  </si>
  <si>
    <t>IBVS 937 </t>
  </si>
  <si>
    <t>2441721.7300 </t>
  </si>
  <si>
    <t> 08.02.1973 05:31 </t>
  </si>
  <si>
    <t> -7.6462 </t>
  </si>
  <si>
    <t> Jorgensen&amp;Gronbech </t>
  </si>
  <si>
    <t> AAP 66.377 </t>
  </si>
  <si>
    <t>2441726.3872 </t>
  </si>
  <si>
    <t> 12.02.1973 21:17 </t>
  </si>
  <si>
    <t> -9.0816 </t>
  </si>
  <si>
    <t>2441796.346 </t>
  </si>
  <si>
    <t> 23.04.1973 20:18 </t>
  </si>
  <si>
    <t> -12.235 </t>
  </si>
  <si>
    <t>2442016.491 </t>
  </si>
  <si>
    <t> 29.11.1973 23:47 </t>
  </si>
  <si>
    <t> -11.425 </t>
  </si>
  <si>
    <t>2442464.338 </t>
  </si>
  <si>
    <t> 20.02.1975 20:06 </t>
  </si>
  <si>
    <t> -14.433 </t>
  </si>
  <si>
    <t> R.Diethelm </t>
  </si>
  <si>
    <t> BBS 21 </t>
  </si>
  <si>
    <t>2442870.391 </t>
  </si>
  <si>
    <t> 01.04.1976 21:23 </t>
  </si>
  <si>
    <t> -10.494 </t>
  </si>
  <si>
    <t>2445402.352 </t>
  </si>
  <si>
    <t> 08.03.1983 20:26 </t>
  </si>
  <si>
    <t> -13.071 </t>
  </si>
  <si>
    <t> BBS 65 </t>
  </si>
  <si>
    <t>2453055.25 </t>
  </si>
  <si>
    <t> 19.02.2004 18:00 </t>
  </si>
  <si>
    <t> -12.53 </t>
  </si>
  <si>
    <t> R.Meyer </t>
  </si>
  <si>
    <t>BAVM 171 </t>
  </si>
  <si>
    <t>2453359.8744 </t>
  </si>
  <si>
    <t> 20.12.2004 08:59 </t>
  </si>
  <si>
    <t> -12.5368 </t>
  </si>
  <si>
    <t> C. Lacy </t>
  </si>
  <si>
    <t>IBVS 5670 </t>
  </si>
  <si>
    <t> C.Lacy </t>
  </si>
  <si>
    <t>2453761.95 </t>
  </si>
  <si>
    <t> 26.01.2006 10:48 </t>
  </si>
  <si>
    <t> -12.58 </t>
  </si>
  <si>
    <t>BAVM 192 </t>
  </si>
  <si>
    <t>II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</si>
  <si>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</si>
  <si>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</si>
  <si>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</si>
  <si>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</si>
  <si>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</si>
  <si>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</si>
  <si>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</si>
  <si>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</si>
  <si>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VSB_061</t>
  </si>
  <si>
    <t>IBVS 0937</t>
  </si>
  <si>
    <t># of data points: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</si>
</sst>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2" fillId="24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7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18" fillId="0" borderId="0" xfId="42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GM Hya - O-C Diagr.</a:t>
            </a:r>
          </a:p>
        </c:rich>
      </c:tx>
      <c:layout>
        <c:manualLayout>
          <c:xMode val="edge"/>
          <c:yMode val="edge"/>
          <c:x val="0.37104860228577913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004301103224"/>
          <c:y val="0.14906854902912253"/>
          <c:w val="0.8336113261843267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118</c:v>
                </c:pt>
                <c:pt idx="4">
                  <c:v>122</c:v>
                </c:pt>
                <c:pt idx="5">
                  <c:v>246</c:v>
                </c:pt>
                <c:pt idx="6">
                  <c:v>246</c:v>
                </c:pt>
                <c:pt idx="7">
                  <c:v>263</c:v>
                </c:pt>
                <c:pt idx="8">
                  <c:v>301.5</c:v>
                </c:pt>
                <c:pt idx="9">
                  <c:v>302.5</c:v>
                </c:pt>
                <c:pt idx="10">
                  <c:v>303.5</c:v>
                </c:pt>
                <c:pt idx="11">
                  <c:v>304</c:v>
                </c:pt>
                <c:pt idx="12">
                  <c:v>304</c:v>
                </c:pt>
                <c:pt idx="13">
                  <c:v>304.5</c:v>
                </c:pt>
                <c:pt idx="14">
                  <c:v>305</c:v>
                </c:pt>
                <c:pt idx="15">
                  <c:v>306</c:v>
                </c:pt>
                <c:pt idx="16">
                  <c:v>365</c:v>
                </c:pt>
                <c:pt idx="17">
                  <c:v>365</c:v>
                </c:pt>
                <c:pt idx="18">
                  <c:v>392</c:v>
                </c:pt>
                <c:pt idx="19">
                  <c:v>457</c:v>
                </c:pt>
                <c:pt idx="20">
                  <c:v>665.5</c:v>
                </c:pt>
                <c:pt idx="21">
                  <c:v>690</c:v>
                </c:pt>
                <c:pt idx="22">
                  <c:v>721</c:v>
                </c:pt>
                <c:pt idx="23">
                  <c:v>772.5</c:v>
                </c:pt>
                <c:pt idx="24">
                  <c:v>781.5</c:v>
                </c:pt>
                <c:pt idx="25">
                  <c:v>786</c:v>
                </c:pt>
                <c:pt idx="26">
                  <c:v>818</c:v>
                </c:pt>
                <c:pt idx="27">
                  <c:v>872</c:v>
                </c:pt>
                <c:pt idx="28">
                  <c:v>872</c:v>
                </c:pt>
                <c:pt idx="29">
                  <c:v>901</c:v>
                </c:pt>
                <c:pt idx="30">
                  <c:v>906</c:v>
                </c:pt>
                <c:pt idx="31">
                  <c:v>928</c:v>
                </c:pt>
                <c:pt idx="32">
                  <c:v>928</c:v>
                </c:pt>
                <c:pt idx="33">
                  <c:v>932</c:v>
                </c:pt>
                <c:pt idx="34">
                  <c:v>932</c:v>
                </c:pt>
                <c:pt idx="35">
                  <c:v>932</c:v>
                </c:pt>
                <c:pt idx="36">
                  <c:v>932</c:v>
                </c:pt>
                <c:pt idx="37">
                  <c:v>932</c:v>
                </c:pt>
                <c:pt idx="38">
                  <c:v>932</c:v>
                </c:pt>
                <c:pt idx="39">
                  <c:v>934</c:v>
                </c:pt>
                <c:pt idx="40">
                  <c:v>1018</c:v>
                </c:pt>
                <c:pt idx="41">
                  <c:v>1025.5</c:v>
                </c:pt>
                <c:pt idx="42">
                  <c:v>1041</c:v>
                </c:pt>
                <c:pt idx="43">
                  <c:v>1042</c:v>
                </c:pt>
                <c:pt idx="44">
                  <c:v>1073.5</c:v>
                </c:pt>
                <c:pt idx="45">
                  <c:v>1077</c:v>
                </c:pt>
                <c:pt idx="46">
                  <c:v>1078</c:v>
                </c:pt>
                <c:pt idx="47">
                  <c:v>1080</c:v>
                </c:pt>
                <c:pt idx="48">
                  <c:v>1084</c:v>
                </c:pt>
                <c:pt idx="49">
                  <c:v>1116.5</c:v>
                </c:pt>
                <c:pt idx="50">
                  <c:v>1118.5</c:v>
                </c:pt>
                <c:pt idx="51">
                  <c:v>1119</c:v>
                </c:pt>
                <c:pt idx="52">
                  <c:v>1131</c:v>
                </c:pt>
                <c:pt idx="53">
                  <c:v>1132</c:v>
                </c:pt>
                <c:pt idx="54">
                  <c:v>1162.5</c:v>
                </c:pt>
                <c:pt idx="55">
                  <c:v>1170</c:v>
                </c:pt>
                <c:pt idx="56">
                  <c:v>1172</c:v>
                </c:pt>
                <c:pt idx="57">
                  <c:v>1252</c:v>
                </c:pt>
                <c:pt idx="58">
                  <c:v>1254.5</c:v>
                </c:pt>
                <c:pt idx="59">
                  <c:v>1286</c:v>
                </c:pt>
                <c:pt idx="60">
                  <c:v>1326.5</c:v>
                </c:pt>
                <c:pt idx="61">
                  <c:v>1352</c:v>
                </c:pt>
                <c:pt idx="62">
                  <c:v>1352.5</c:v>
                </c:pt>
                <c:pt idx="63">
                  <c:v>1358</c:v>
                </c:pt>
                <c:pt idx="64">
                  <c:v>1376</c:v>
                </c:pt>
                <c:pt idx="65">
                  <c:v>1413</c:v>
                </c:pt>
                <c:pt idx="66">
                  <c:v>1446</c:v>
                </c:pt>
                <c:pt idx="67">
                  <c:v>1654</c:v>
                </c:pt>
                <c:pt idx="68">
                  <c:v>2282</c:v>
                </c:pt>
                <c:pt idx="69">
                  <c:v>2307</c:v>
                </c:pt>
                <c:pt idx="70">
                  <c:v>2340</c:v>
                </c:pt>
                <c:pt idx="71">
                  <c:v>2611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">
                  <c:v>0</c:v>
                </c:pt>
                <c:pt idx="3">
                  <c:v>-6.1040000000502914E-2</c:v>
                </c:pt>
                <c:pt idx="4">
                  <c:v>2.4840000001859153E-2</c:v>
                </c:pt>
                <c:pt idx="6">
                  <c:v>6.4119999999093125E-2</c:v>
                </c:pt>
                <c:pt idx="8">
                  <c:v>-0.15691999999762629</c:v>
                </c:pt>
                <c:pt idx="9">
                  <c:v>0.63780000000042492</c:v>
                </c:pt>
                <c:pt idx="10">
                  <c:v>0.37252000000080443</c:v>
                </c:pt>
                <c:pt idx="11">
                  <c:v>-1.0701200000003155</c:v>
                </c:pt>
                <c:pt idx="12">
                  <c:v>2.589879999999539</c:v>
                </c:pt>
                <c:pt idx="13">
                  <c:v>1.0772399999987101</c:v>
                </c:pt>
                <c:pt idx="14">
                  <c:v>-1.5453999999990629</c:v>
                </c:pt>
                <c:pt idx="15">
                  <c:v>-0.54068000000188476</c:v>
                </c:pt>
                <c:pt idx="16">
                  <c:v>-9.7200000000157161E-2</c:v>
                </c:pt>
                <c:pt idx="18">
                  <c:v>0.12024000000019441</c:v>
                </c:pt>
                <c:pt idx="19">
                  <c:v>-3.1960000000253785E-2</c:v>
                </c:pt>
                <c:pt idx="21">
                  <c:v>-7.7199999999720603E-2</c:v>
                </c:pt>
                <c:pt idx="22">
                  <c:v>-0.17188000000169268</c:v>
                </c:pt>
                <c:pt idx="26">
                  <c:v>2.0960000001650769E-2</c:v>
                </c:pt>
                <c:pt idx="29">
                  <c:v>-0.18428000000130851</c:v>
                </c:pt>
                <c:pt idx="30">
                  <c:v>-0.21467999999731546</c:v>
                </c:pt>
                <c:pt idx="32">
                  <c:v>-0.12084000000322703</c:v>
                </c:pt>
                <c:pt idx="37">
                  <c:v>3.4039999998640269E-2</c:v>
                </c:pt>
                <c:pt idx="43">
                  <c:v>-0.20676000000094064</c:v>
                </c:pt>
                <c:pt idx="48">
                  <c:v>-0.21851999999489635</c:v>
                </c:pt>
                <c:pt idx="57">
                  <c:v>-0.13556000000244239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9C-4ABB-90DD-385DF8970E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118</c:v>
                </c:pt>
                <c:pt idx="4">
                  <c:v>122</c:v>
                </c:pt>
                <c:pt idx="5">
                  <c:v>246</c:v>
                </c:pt>
                <c:pt idx="6">
                  <c:v>246</c:v>
                </c:pt>
                <c:pt idx="7">
                  <c:v>263</c:v>
                </c:pt>
                <c:pt idx="8">
                  <c:v>301.5</c:v>
                </c:pt>
                <c:pt idx="9">
                  <c:v>302.5</c:v>
                </c:pt>
                <c:pt idx="10">
                  <c:v>303.5</c:v>
                </c:pt>
                <c:pt idx="11">
                  <c:v>304</c:v>
                </c:pt>
                <c:pt idx="12">
                  <c:v>304</c:v>
                </c:pt>
                <c:pt idx="13">
                  <c:v>304.5</c:v>
                </c:pt>
                <c:pt idx="14">
                  <c:v>305</c:v>
                </c:pt>
                <c:pt idx="15">
                  <c:v>306</c:v>
                </c:pt>
                <c:pt idx="16">
                  <c:v>365</c:v>
                </c:pt>
                <c:pt idx="17">
                  <c:v>365</c:v>
                </c:pt>
                <c:pt idx="18">
                  <c:v>392</c:v>
                </c:pt>
                <c:pt idx="19">
                  <c:v>457</c:v>
                </c:pt>
                <c:pt idx="20">
                  <c:v>665.5</c:v>
                </c:pt>
                <c:pt idx="21">
                  <c:v>690</c:v>
                </c:pt>
                <c:pt idx="22">
                  <c:v>721</c:v>
                </c:pt>
                <c:pt idx="23">
                  <c:v>772.5</c:v>
                </c:pt>
                <c:pt idx="24">
                  <c:v>781.5</c:v>
                </c:pt>
                <c:pt idx="25">
                  <c:v>786</c:v>
                </c:pt>
                <c:pt idx="26">
                  <c:v>818</c:v>
                </c:pt>
                <c:pt idx="27">
                  <c:v>872</c:v>
                </c:pt>
                <c:pt idx="28">
                  <c:v>872</c:v>
                </c:pt>
                <c:pt idx="29">
                  <c:v>901</c:v>
                </c:pt>
                <c:pt idx="30">
                  <c:v>906</c:v>
                </c:pt>
                <c:pt idx="31">
                  <c:v>928</c:v>
                </c:pt>
                <c:pt idx="32">
                  <c:v>928</c:v>
                </c:pt>
                <c:pt idx="33">
                  <c:v>932</c:v>
                </c:pt>
                <c:pt idx="34">
                  <c:v>932</c:v>
                </c:pt>
                <c:pt idx="35">
                  <c:v>932</c:v>
                </c:pt>
                <c:pt idx="36">
                  <c:v>932</c:v>
                </c:pt>
                <c:pt idx="37">
                  <c:v>932</c:v>
                </c:pt>
                <c:pt idx="38">
                  <c:v>932</c:v>
                </c:pt>
                <c:pt idx="39">
                  <c:v>934</c:v>
                </c:pt>
                <c:pt idx="40">
                  <c:v>1018</c:v>
                </c:pt>
                <c:pt idx="41">
                  <c:v>1025.5</c:v>
                </c:pt>
                <c:pt idx="42">
                  <c:v>1041</c:v>
                </c:pt>
                <c:pt idx="43">
                  <c:v>1042</c:v>
                </c:pt>
                <c:pt idx="44">
                  <c:v>1073.5</c:v>
                </c:pt>
                <c:pt idx="45">
                  <c:v>1077</c:v>
                </c:pt>
                <c:pt idx="46">
                  <c:v>1078</c:v>
                </c:pt>
                <c:pt idx="47">
                  <c:v>1080</c:v>
                </c:pt>
                <c:pt idx="48">
                  <c:v>1084</c:v>
                </c:pt>
                <c:pt idx="49">
                  <c:v>1116.5</c:v>
                </c:pt>
                <c:pt idx="50">
                  <c:v>1118.5</c:v>
                </c:pt>
                <c:pt idx="51">
                  <c:v>1119</c:v>
                </c:pt>
                <c:pt idx="52">
                  <c:v>1131</c:v>
                </c:pt>
                <c:pt idx="53">
                  <c:v>1132</c:v>
                </c:pt>
                <c:pt idx="54">
                  <c:v>1162.5</c:v>
                </c:pt>
                <c:pt idx="55">
                  <c:v>1170</c:v>
                </c:pt>
                <c:pt idx="56">
                  <c:v>1172</c:v>
                </c:pt>
                <c:pt idx="57">
                  <c:v>1252</c:v>
                </c:pt>
                <c:pt idx="58">
                  <c:v>1254.5</c:v>
                </c:pt>
                <c:pt idx="59">
                  <c:v>1286</c:v>
                </c:pt>
                <c:pt idx="60">
                  <c:v>1326.5</c:v>
                </c:pt>
                <c:pt idx="61">
                  <c:v>1352</c:v>
                </c:pt>
                <c:pt idx="62">
                  <c:v>1352.5</c:v>
                </c:pt>
                <c:pt idx="63">
                  <c:v>1358</c:v>
                </c:pt>
                <c:pt idx="64">
                  <c:v>1376</c:v>
                </c:pt>
                <c:pt idx="65">
                  <c:v>1413</c:v>
                </c:pt>
                <c:pt idx="66">
                  <c:v>1446</c:v>
                </c:pt>
                <c:pt idx="67">
                  <c:v>1654</c:v>
                </c:pt>
                <c:pt idx="68">
                  <c:v>2282</c:v>
                </c:pt>
                <c:pt idx="69">
                  <c:v>2307</c:v>
                </c:pt>
                <c:pt idx="70">
                  <c:v>2340</c:v>
                </c:pt>
                <c:pt idx="71">
                  <c:v>2611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-7.9999999998108251E-2</c:v>
                </c:pt>
                <c:pt idx="2">
                  <c:v>0.17804000000251108</c:v>
                </c:pt>
                <c:pt idx="5">
                  <c:v>3.3120000000053551E-2</c:v>
                </c:pt>
                <c:pt idx="7">
                  <c:v>0.14235999999800697</c:v>
                </c:pt>
                <c:pt idx="17">
                  <c:v>8.9800000001559965E-2</c:v>
                </c:pt>
                <c:pt idx="20">
                  <c:v>-0.75883999999496154</c:v>
                </c:pt>
                <c:pt idx="23">
                  <c:v>1.6691999999966356</c:v>
                </c:pt>
                <c:pt idx="24">
                  <c:v>-0.18832000000111293</c:v>
                </c:pt>
                <c:pt idx="25">
                  <c:v>2.9009200000000419</c:v>
                </c:pt>
                <c:pt idx="27">
                  <c:v>0.1048399999999674</c:v>
                </c:pt>
                <c:pt idx="28">
                  <c:v>0.1368399999992107</c:v>
                </c:pt>
                <c:pt idx="31">
                  <c:v>-0.14984000000549713</c:v>
                </c:pt>
                <c:pt idx="33">
                  <c:v>-1.9829600000011851</c:v>
                </c:pt>
                <c:pt idx="34">
                  <c:v>-2.7959999999438878E-2</c:v>
                </c:pt>
                <c:pt idx="35">
                  <c:v>1.0040000001026783E-2</c:v>
                </c:pt>
                <c:pt idx="36">
                  <c:v>1.404000000184169E-2</c:v>
                </c:pt>
                <c:pt idx="38">
                  <c:v>5.4039999995438848E-2</c:v>
                </c:pt>
                <c:pt idx="39">
                  <c:v>-1.4765199999965262</c:v>
                </c:pt>
                <c:pt idx="40">
                  <c:v>-1.774040000003879</c:v>
                </c:pt>
                <c:pt idx="41">
                  <c:v>2.5333599999939906</c:v>
                </c:pt>
                <c:pt idx="42">
                  <c:v>-2.148000000306638E-2</c:v>
                </c:pt>
                <c:pt idx="44">
                  <c:v>-2.0780799999993178</c:v>
                </c:pt>
                <c:pt idx="45">
                  <c:v>0.28444000000308733</c:v>
                </c:pt>
                <c:pt idx="46">
                  <c:v>1.0641600000017206</c:v>
                </c:pt>
                <c:pt idx="47">
                  <c:v>1.6126000000003842</c:v>
                </c:pt>
                <c:pt idx="49">
                  <c:v>-0.21011999999609543</c:v>
                </c:pt>
                <c:pt idx="50">
                  <c:v>0.36531999999715481</c:v>
                </c:pt>
                <c:pt idx="51">
                  <c:v>-0.75032000000646804</c:v>
                </c:pt>
                <c:pt idx="52">
                  <c:v>-2.712679999996908</c:v>
                </c:pt>
                <c:pt idx="53">
                  <c:v>-1.9029599999994389</c:v>
                </c:pt>
                <c:pt idx="54">
                  <c:v>-0.5260000000052969</c:v>
                </c:pt>
                <c:pt idx="55">
                  <c:v>3.004399999997986</c:v>
                </c:pt>
                <c:pt idx="56">
                  <c:v>-0.39115999999921769</c:v>
                </c:pt>
                <c:pt idx="58">
                  <c:v>-2.6157600000005914</c:v>
                </c:pt>
                <c:pt idx="59">
                  <c:v>-1.5100800000000163</c:v>
                </c:pt>
                <c:pt idx="60">
                  <c:v>-1.190920000000915</c:v>
                </c:pt>
                <c:pt idx="61">
                  <c:v>-1.5535599999930128</c:v>
                </c:pt>
                <c:pt idx="62">
                  <c:v>-2.989000000001397</c:v>
                </c:pt>
                <c:pt idx="63">
                  <c:v>-4.9240000000281725E-2</c:v>
                </c:pt>
                <c:pt idx="64">
                  <c:v>0.76071999999840045</c:v>
                </c:pt>
                <c:pt idx="65">
                  <c:v>-2.247640000001411</c:v>
                </c:pt>
                <c:pt idx="66">
                  <c:v>1.6911200000031386</c:v>
                </c:pt>
                <c:pt idx="67">
                  <c:v>-0.88612000000284752</c:v>
                </c:pt>
                <c:pt idx="68">
                  <c:v>-0.34395999999833293</c:v>
                </c:pt>
                <c:pt idx="70">
                  <c:v>-0.39020000000891741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9C-4ABB-90DD-385DF8970E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118</c:v>
                </c:pt>
                <c:pt idx="4">
                  <c:v>122</c:v>
                </c:pt>
                <c:pt idx="5">
                  <c:v>246</c:v>
                </c:pt>
                <c:pt idx="6">
                  <c:v>246</c:v>
                </c:pt>
                <c:pt idx="7">
                  <c:v>263</c:v>
                </c:pt>
                <c:pt idx="8">
                  <c:v>301.5</c:v>
                </c:pt>
                <c:pt idx="9">
                  <c:v>302.5</c:v>
                </c:pt>
                <c:pt idx="10">
                  <c:v>303.5</c:v>
                </c:pt>
                <c:pt idx="11">
                  <c:v>304</c:v>
                </c:pt>
                <c:pt idx="12">
                  <c:v>304</c:v>
                </c:pt>
                <c:pt idx="13">
                  <c:v>304.5</c:v>
                </c:pt>
                <c:pt idx="14">
                  <c:v>305</c:v>
                </c:pt>
                <c:pt idx="15">
                  <c:v>306</c:v>
                </c:pt>
                <c:pt idx="16">
                  <c:v>365</c:v>
                </c:pt>
                <c:pt idx="17">
                  <c:v>365</c:v>
                </c:pt>
                <c:pt idx="18">
                  <c:v>392</c:v>
                </c:pt>
                <c:pt idx="19">
                  <c:v>457</c:v>
                </c:pt>
                <c:pt idx="20">
                  <c:v>665.5</c:v>
                </c:pt>
                <c:pt idx="21">
                  <c:v>690</c:v>
                </c:pt>
                <c:pt idx="22">
                  <c:v>721</c:v>
                </c:pt>
                <c:pt idx="23">
                  <c:v>772.5</c:v>
                </c:pt>
                <c:pt idx="24">
                  <c:v>781.5</c:v>
                </c:pt>
                <c:pt idx="25">
                  <c:v>786</c:v>
                </c:pt>
                <c:pt idx="26">
                  <c:v>818</c:v>
                </c:pt>
                <c:pt idx="27">
                  <c:v>872</c:v>
                </c:pt>
                <c:pt idx="28">
                  <c:v>872</c:v>
                </c:pt>
                <c:pt idx="29">
                  <c:v>901</c:v>
                </c:pt>
                <c:pt idx="30">
                  <c:v>906</c:v>
                </c:pt>
                <c:pt idx="31">
                  <c:v>928</c:v>
                </c:pt>
                <c:pt idx="32">
                  <c:v>928</c:v>
                </c:pt>
                <c:pt idx="33">
                  <c:v>932</c:v>
                </c:pt>
                <c:pt idx="34">
                  <c:v>932</c:v>
                </c:pt>
                <c:pt idx="35">
                  <c:v>932</c:v>
                </c:pt>
                <c:pt idx="36">
                  <c:v>932</c:v>
                </c:pt>
                <c:pt idx="37">
                  <c:v>932</c:v>
                </c:pt>
                <c:pt idx="38">
                  <c:v>932</c:v>
                </c:pt>
                <c:pt idx="39">
                  <c:v>934</c:v>
                </c:pt>
                <c:pt idx="40">
                  <c:v>1018</c:v>
                </c:pt>
                <c:pt idx="41">
                  <c:v>1025.5</c:v>
                </c:pt>
                <c:pt idx="42">
                  <c:v>1041</c:v>
                </c:pt>
                <c:pt idx="43">
                  <c:v>1042</c:v>
                </c:pt>
                <c:pt idx="44">
                  <c:v>1073.5</c:v>
                </c:pt>
                <c:pt idx="45">
                  <c:v>1077</c:v>
                </c:pt>
                <c:pt idx="46">
                  <c:v>1078</c:v>
                </c:pt>
                <c:pt idx="47">
                  <c:v>1080</c:v>
                </c:pt>
                <c:pt idx="48">
                  <c:v>1084</c:v>
                </c:pt>
                <c:pt idx="49">
                  <c:v>1116.5</c:v>
                </c:pt>
                <c:pt idx="50">
                  <c:v>1118.5</c:v>
                </c:pt>
                <c:pt idx="51">
                  <c:v>1119</c:v>
                </c:pt>
                <c:pt idx="52">
                  <c:v>1131</c:v>
                </c:pt>
                <c:pt idx="53">
                  <c:v>1132</c:v>
                </c:pt>
                <c:pt idx="54">
                  <c:v>1162.5</c:v>
                </c:pt>
                <c:pt idx="55">
                  <c:v>1170</c:v>
                </c:pt>
                <c:pt idx="56">
                  <c:v>1172</c:v>
                </c:pt>
                <c:pt idx="57">
                  <c:v>1252</c:v>
                </c:pt>
                <c:pt idx="58">
                  <c:v>1254.5</c:v>
                </c:pt>
                <c:pt idx="59">
                  <c:v>1286</c:v>
                </c:pt>
                <c:pt idx="60">
                  <c:v>1326.5</c:v>
                </c:pt>
                <c:pt idx="61">
                  <c:v>1352</c:v>
                </c:pt>
                <c:pt idx="62">
                  <c:v>1352.5</c:v>
                </c:pt>
                <c:pt idx="63">
                  <c:v>1358</c:v>
                </c:pt>
                <c:pt idx="64">
                  <c:v>1376</c:v>
                </c:pt>
                <c:pt idx="65">
                  <c:v>1413</c:v>
                </c:pt>
                <c:pt idx="66">
                  <c:v>1446</c:v>
                </c:pt>
                <c:pt idx="67">
                  <c:v>1654</c:v>
                </c:pt>
                <c:pt idx="68">
                  <c:v>2282</c:v>
                </c:pt>
                <c:pt idx="69">
                  <c:v>2307</c:v>
                </c:pt>
                <c:pt idx="70">
                  <c:v>2340</c:v>
                </c:pt>
                <c:pt idx="71">
                  <c:v>2611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9C-4ABB-90DD-385DF8970E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118</c:v>
                </c:pt>
                <c:pt idx="4">
                  <c:v>122</c:v>
                </c:pt>
                <c:pt idx="5">
                  <c:v>246</c:v>
                </c:pt>
                <c:pt idx="6">
                  <c:v>246</c:v>
                </c:pt>
                <c:pt idx="7">
                  <c:v>263</c:v>
                </c:pt>
                <c:pt idx="8">
                  <c:v>301.5</c:v>
                </c:pt>
                <c:pt idx="9">
                  <c:v>302.5</c:v>
                </c:pt>
                <c:pt idx="10">
                  <c:v>303.5</c:v>
                </c:pt>
                <c:pt idx="11">
                  <c:v>304</c:v>
                </c:pt>
                <c:pt idx="12">
                  <c:v>304</c:v>
                </c:pt>
                <c:pt idx="13">
                  <c:v>304.5</c:v>
                </c:pt>
                <c:pt idx="14">
                  <c:v>305</c:v>
                </c:pt>
                <c:pt idx="15">
                  <c:v>306</c:v>
                </c:pt>
                <c:pt idx="16">
                  <c:v>365</c:v>
                </c:pt>
                <c:pt idx="17">
                  <c:v>365</c:v>
                </c:pt>
                <c:pt idx="18">
                  <c:v>392</c:v>
                </c:pt>
                <c:pt idx="19">
                  <c:v>457</c:v>
                </c:pt>
                <c:pt idx="20">
                  <c:v>665.5</c:v>
                </c:pt>
                <c:pt idx="21">
                  <c:v>690</c:v>
                </c:pt>
                <c:pt idx="22">
                  <c:v>721</c:v>
                </c:pt>
                <c:pt idx="23">
                  <c:v>772.5</c:v>
                </c:pt>
                <c:pt idx="24">
                  <c:v>781.5</c:v>
                </c:pt>
                <c:pt idx="25">
                  <c:v>786</c:v>
                </c:pt>
                <c:pt idx="26">
                  <c:v>818</c:v>
                </c:pt>
                <c:pt idx="27">
                  <c:v>872</c:v>
                </c:pt>
                <c:pt idx="28">
                  <c:v>872</c:v>
                </c:pt>
                <c:pt idx="29">
                  <c:v>901</c:v>
                </c:pt>
                <c:pt idx="30">
                  <c:v>906</c:v>
                </c:pt>
                <c:pt idx="31">
                  <c:v>928</c:v>
                </c:pt>
                <c:pt idx="32">
                  <c:v>928</c:v>
                </c:pt>
                <c:pt idx="33">
                  <c:v>932</c:v>
                </c:pt>
                <c:pt idx="34">
                  <c:v>932</c:v>
                </c:pt>
                <c:pt idx="35">
                  <c:v>932</c:v>
                </c:pt>
                <c:pt idx="36">
                  <c:v>932</c:v>
                </c:pt>
                <c:pt idx="37">
                  <c:v>932</c:v>
                </c:pt>
                <c:pt idx="38">
                  <c:v>932</c:v>
                </c:pt>
                <c:pt idx="39">
                  <c:v>934</c:v>
                </c:pt>
                <c:pt idx="40">
                  <c:v>1018</c:v>
                </c:pt>
                <c:pt idx="41">
                  <c:v>1025.5</c:v>
                </c:pt>
                <c:pt idx="42">
                  <c:v>1041</c:v>
                </c:pt>
                <c:pt idx="43">
                  <c:v>1042</c:v>
                </c:pt>
                <c:pt idx="44">
                  <c:v>1073.5</c:v>
                </c:pt>
                <c:pt idx="45">
                  <c:v>1077</c:v>
                </c:pt>
                <c:pt idx="46">
                  <c:v>1078</c:v>
                </c:pt>
                <c:pt idx="47">
                  <c:v>1080</c:v>
                </c:pt>
                <c:pt idx="48">
                  <c:v>1084</c:v>
                </c:pt>
                <c:pt idx="49">
                  <c:v>1116.5</c:v>
                </c:pt>
                <c:pt idx="50">
                  <c:v>1118.5</c:v>
                </c:pt>
                <c:pt idx="51">
                  <c:v>1119</c:v>
                </c:pt>
                <c:pt idx="52">
                  <c:v>1131</c:v>
                </c:pt>
                <c:pt idx="53">
                  <c:v>1132</c:v>
                </c:pt>
                <c:pt idx="54">
                  <c:v>1162.5</c:v>
                </c:pt>
                <c:pt idx="55">
                  <c:v>1170</c:v>
                </c:pt>
                <c:pt idx="56">
                  <c:v>1172</c:v>
                </c:pt>
                <c:pt idx="57">
                  <c:v>1252</c:v>
                </c:pt>
                <c:pt idx="58">
                  <c:v>1254.5</c:v>
                </c:pt>
                <c:pt idx="59">
                  <c:v>1286</c:v>
                </c:pt>
                <c:pt idx="60">
                  <c:v>1326.5</c:v>
                </c:pt>
                <c:pt idx="61">
                  <c:v>1352</c:v>
                </c:pt>
                <c:pt idx="62">
                  <c:v>1352.5</c:v>
                </c:pt>
                <c:pt idx="63">
                  <c:v>1358</c:v>
                </c:pt>
                <c:pt idx="64">
                  <c:v>1376</c:v>
                </c:pt>
                <c:pt idx="65">
                  <c:v>1413</c:v>
                </c:pt>
                <c:pt idx="66">
                  <c:v>1446</c:v>
                </c:pt>
                <c:pt idx="67">
                  <c:v>1654</c:v>
                </c:pt>
                <c:pt idx="68">
                  <c:v>2282</c:v>
                </c:pt>
                <c:pt idx="69">
                  <c:v>2307</c:v>
                </c:pt>
                <c:pt idx="70">
                  <c:v>2340</c:v>
                </c:pt>
                <c:pt idx="71">
                  <c:v>2611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69">
                  <c:v>-0.35155999999551568</c:v>
                </c:pt>
                <c:pt idx="71">
                  <c:v>-0.42498000001069158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9C-4ABB-90DD-385DF8970E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118</c:v>
                </c:pt>
                <c:pt idx="4">
                  <c:v>122</c:v>
                </c:pt>
                <c:pt idx="5">
                  <c:v>246</c:v>
                </c:pt>
                <c:pt idx="6">
                  <c:v>246</c:v>
                </c:pt>
                <c:pt idx="7">
                  <c:v>263</c:v>
                </c:pt>
                <c:pt idx="8">
                  <c:v>301.5</c:v>
                </c:pt>
                <c:pt idx="9">
                  <c:v>302.5</c:v>
                </c:pt>
                <c:pt idx="10">
                  <c:v>303.5</c:v>
                </c:pt>
                <c:pt idx="11">
                  <c:v>304</c:v>
                </c:pt>
                <c:pt idx="12">
                  <c:v>304</c:v>
                </c:pt>
                <c:pt idx="13">
                  <c:v>304.5</c:v>
                </c:pt>
                <c:pt idx="14">
                  <c:v>305</c:v>
                </c:pt>
                <c:pt idx="15">
                  <c:v>306</c:v>
                </c:pt>
                <c:pt idx="16">
                  <c:v>365</c:v>
                </c:pt>
                <c:pt idx="17">
                  <c:v>365</c:v>
                </c:pt>
                <c:pt idx="18">
                  <c:v>392</c:v>
                </c:pt>
                <c:pt idx="19">
                  <c:v>457</c:v>
                </c:pt>
                <c:pt idx="20">
                  <c:v>665.5</c:v>
                </c:pt>
                <c:pt idx="21">
                  <c:v>690</c:v>
                </c:pt>
                <c:pt idx="22">
                  <c:v>721</c:v>
                </c:pt>
                <c:pt idx="23">
                  <c:v>772.5</c:v>
                </c:pt>
                <c:pt idx="24">
                  <c:v>781.5</c:v>
                </c:pt>
                <c:pt idx="25">
                  <c:v>786</c:v>
                </c:pt>
                <c:pt idx="26">
                  <c:v>818</c:v>
                </c:pt>
                <c:pt idx="27">
                  <c:v>872</c:v>
                </c:pt>
                <c:pt idx="28">
                  <c:v>872</c:v>
                </c:pt>
                <c:pt idx="29">
                  <c:v>901</c:v>
                </c:pt>
                <c:pt idx="30">
                  <c:v>906</c:v>
                </c:pt>
                <c:pt idx="31">
                  <c:v>928</c:v>
                </c:pt>
                <c:pt idx="32">
                  <c:v>928</c:v>
                </c:pt>
                <c:pt idx="33">
                  <c:v>932</c:v>
                </c:pt>
                <c:pt idx="34">
                  <c:v>932</c:v>
                </c:pt>
                <c:pt idx="35">
                  <c:v>932</c:v>
                </c:pt>
                <c:pt idx="36">
                  <c:v>932</c:v>
                </c:pt>
                <c:pt idx="37">
                  <c:v>932</c:v>
                </c:pt>
                <c:pt idx="38">
                  <c:v>932</c:v>
                </c:pt>
                <c:pt idx="39">
                  <c:v>934</c:v>
                </c:pt>
                <c:pt idx="40">
                  <c:v>1018</c:v>
                </c:pt>
                <c:pt idx="41">
                  <c:v>1025.5</c:v>
                </c:pt>
                <c:pt idx="42">
                  <c:v>1041</c:v>
                </c:pt>
                <c:pt idx="43">
                  <c:v>1042</c:v>
                </c:pt>
                <c:pt idx="44">
                  <c:v>1073.5</c:v>
                </c:pt>
                <c:pt idx="45">
                  <c:v>1077</c:v>
                </c:pt>
                <c:pt idx="46">
                  <c:v>1078</c:v>
                </c:pt>
                <c:pt idx="47">
                  <c:v>1080</c:v>
                </c:pt>
                <c:pt idx="48">
                  <c:v>1084</c:v>
                </c:pt>
                <c:pt idx="49">
                  <c:v>1116.5</c:v>
                </c:pt>
                <c:pt idx="50">
                  <c:v>1118.5</c:v>
                </c:pt>
                <c:pt idx="51">
                  <c:v>1119</c:v>
                </c:pt>
                <c:pt idx="52">
                  <c:v>1131</c:v>
                </c:pt>
                <c:pt idx="53">
                  <c:v>1132</c:v>
                </c:pt>
                <c:pt idx="54">
                  <c:v>1162.5</c:v>
                </c:pt>
                <c:pt idx="55">
                  <c:v>1170</c:v>
                </c:pt>
                <c:pt idx="56">
                  <c:v>1172</c:v>
                </c:pt>
                <c:pt idx="57">
                  <c:v>1252</c:v>
                </c:pt>
                <c:pt idx="58">
                  <c:v>1254.5</c:v>
                </c:pt>
                <c:pt idx="59">
                  <c:v>1286</c:v>
                </c:pt>
                <c:pt idx="60">
                  <c:v>1326.5</c:v>
                </c:pt>
                <c:pt idx="61">
                  <c:v>1352</c:v>
                </c:pt>
                <c:pt idx="62">
                  <c:v>1352.5</c:v>
                </c:pt>
                <c:pt idx="63">
                  <c:v>1358</c:v>
                </c:pt>
                <c:pt idx="64">
                  <c:v>1376</c:v>
                </c:pt>
                <c:pt idx="65">
                  <c:v>1413</c:v>
                </c:pt>
                <c:pt idx="66">
                  <c:v>1446</c:v>
                </c:pt>
                <c:pt idx="67">
                  <c:v>1654</c:v>
                </c:pt>
                <c:pt idx="68">
                  <c:v>2282</c:v>
                </c:pt>
                <c:pt idx="69">
                  <c:v>2307</c:v>
                </c:pt>
                <c:pt idx="70">
                  <c:v>2340</c:v>
                </c:pt>
                <c:pt idx="71">
                  <c:v>2611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9C-4ABB-90DD-385DF8970E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118</c:v>
                </c:pt>
                <c:pt idx="4">
                  <c:v>122</c:v>
                </c:pt>
                <c:pt idx="5">
                  <c:v>246</c:v>
                </c:pt>
                <c:pt idx="6">
                  <c:v>246</c:v>
                </c:pt>
                <c:pt idx="7">
                  <c:v>263</c:v>
                </c:pt>
                <c:pt idx="8">
                  <c:v>301.5</c:v>
                </c:pt>
                <c:pt idx="9">
                  <c:v>302.5</c:v>
                </c:pt>
                <c:pt idx="10">
                  <c:v>303.5</c:v>
                </c:pt>
                <c:pt idx="11">
                  <c:v>304</c:v>
                </c:pt>
                <c:pt idx="12">
                  <c:v>304</c:v>
                </c:pt>
                <c:pt idx="13">
                  <c:v>304.5</c:v>
                </c:pt>
                <c:pt idx="14">
                  <c:v>305</c:v>
                </c:pt>
                <c:pt idx="15">
                  <c:v>306</c:v>
                </c:pt>
                <c:pt idx="16">
                  <c:v>365</c:v>
                </c:pt>
                <c:pt idx="17">
                  <c:v>365</c:v>
                </c:pt>
                <c:pt idx="18">
                  <c:v>392</c:v>
                </c:pt>
                <c:pt idx="19">
                  <c:v>457</c:v>
                </c:pt>
                <c:pt idx="20">
                  <c:v>665.5</c:v>
                </c:pt>
                <c:pt idx="21">
                  <c:v>690</c:v>
                </c:pt>
                <c:pt idx="22">
                  <c:v>721</c:v>
                </c:pt>
                <c:pt idx="23">
                  <c:v>772.5</c:v>
                </c:pt>
                <c:pt idx="24">
                  <c:v>781.5</c:v>
                </c:pt>
                <c:pt idx="25">
                  <c:v>786</c:v>
                </c:pt>
                <c:pt idx="26">
                  <c:v>818</c:v>
                </c:pt>
                <c:pt idx="27">
                  <c:v>872</c:v>
                </c:pt>
                <c:pt idx="28">
                  <c:v>872</c:v>
                </c:pt>
                <c:pt idx="29">
                  <c:v>901</c:v>
                </c:pt>
                <c:pt idx="30">
                  <c:v>906</c:v>
                </c:pt>
                <c:pt idx="31">
                  <c:v>928</c:v>
                </c:pt>
                <c:pt idx="32">
                  <c:v>928</c:v>
                </c:pt>
                <c:pt idx="33">
                  <c:v>932</c:v>
                </c:pt>
                <c:pt idx="34">
                  <c:v>932</c:v>
                </c:pt>
                <c:pt idx="35">
                  <c:v>932</c:v>
                </c:pt>
                <c:pt idx="36">
                  <c:v>932</c:v>
                </c:pt>
                <c:pt idx="37">
                  <c:v>932</c:v>
                </c:pt>
                <c:pt idx="38">
                  <c:v>932</c:v>
                </c:pt>
                <c:pt idx="39">
                  <c:v>934</c:v>
                </c:pt>
                <c:pt idx="40">
                  <c:v>1018</c:v>
                </c:pt>
                <c:pt idx="41">
                  <c:v>1025.5</c:v>
                </c:pt>
                <c:pt idx="42">
                  <c:v>1041</c:v>
                </c:pt>
                <c:pt idx="43">
                  <c:v>1042</c:v>
                </c:pt>
                <c:pt idx="44">
                  <c:v>1073.5</c:v>
                </c:pt>
                <c:pt idx="45">
                  <c:v>1077</c:v>
                </c:pt>
                <c:pt idx="46">
                  <c:v>1078</c:v>
                </c:pt>
                <c:pt idx="47">
                  <c:v>1080</c:v>
                </c:pt>
                <c:pt idx="48">
                  <c:v>1084</c:v>
                </c:pt>
                <c:pt idx="49">
                  <c:v>1116.5</c:v>
                </c:pt>
                <c:pt idx="50">
                  <c:v>1118.5</c:v>
                </c:pt>
                <c:pt idx="51">
                  <c:v>1119</c:v>
                </c:pt>
                <c:pt idx="52">
                  <c:v>1131</c:v>
                </c:pt>
                <c:pt idx="53">
                  <c:v>1132</c:v>
                </c:pt>
                <c:pt idx="54">
                  <c:v>1162.5</c:v>
                </c:pt>
                <c:pt idx="55">
                  <c:v>1170</c:v>
                </c:pt>
                <c:pt idx="56">
                  <c:v>1172</c:v>
                </c:pt>
                <c:pt idx="57">
                  <c:v>1252</c:v>
                </c:pt>
                <c:pt idx="58">
                  <c:v>1254.5</c:v>
                </c:pt>
                <c:pt idx="59">
                  <c:v>1286</c:v>
                </c:pt>
                <c:pt idx="60">
                  <c:v>1326.5</c:v>
                </c:pt>
                <c:pt idx="61">
                  <c:v>1352</c:v>
                </c:pt>
                <c:pt idx="62">
                  <c:v>1352.5</c:v>
                </c:pt>
                <c:pt idx="63">
                  <c:v>1358</c:v>
                </c:pt>
                <c:pt idx="64">
                  <c:v>1376</c:v>
                </c:pt>
                <c:pt idx="65">
                  <c:v>1413</c:v>
                </c:pt>
                <c:pt idx="66">
                  <c:v>1446</c:v>
                </c:pt>
                <c:pt idx="67">
                  <c:v>1654</c:v>
                </c:pt>
                <c:pt idx="68">
                  <c:v>2282</c:v>
                </c:pt>
                <c:pt idx="69">
                  <c:v>2307</c:v>
                </c:pt>
                <c:pt idx="70">
                  <c:v>2340</c:v>
                </c:pt>
                <c:pt idx="71">
                  <c:v>2611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9C-4ABB-90DD-385DF8970E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118</c:v>
                </c:pt>
                <c:pt idx="4">
                  <c:v>122</c:v>
                </c:pt>
                <c:pt idx="5">
                  <c:v>246</c:v>
                </c:pt>
                <c:pt idx="6">
                  <c:v>246</c:v>
                </c:pt>
                <c:pt idx="7">
                  <c:v>263</c:v>
                </c:pt>
                <c:pt idx="8">
                  <c:v>301.5</c:v>
                </c:pt>
                <c:pt idx="9">
                  <c:v>302.5</c:v>
                </c:pt>
                <c:pt idx="10">
                  <c:v>303.5</c:v>
                </c:pt>
                <c:pt idx="11">
                  <c:v>304</c:v>
                </c:pt>
                <c:pt idx="12">
                  <c:v>304</c:v>
                </c:pt>
                <c:pt idx="13">
                  <c:v>304.5</c:v>
                </c:pt>
                <c:pt idx="14">
                  <c:v>305</c:v>
                </c:pt>
                <c:pt idx="15">
                  <c:v>306</c:v>
                </c:pt>
                <c:pt idx="16">
                  <c:v>365</c:v>
                </c:pt>
                <c:pt idx="17">
                  <c:v>365</c:v>
                </c:pt>
                <c:pt idx="18">
                  <c:v>392</c:v>
                </c:pt>
                <c:pt idx="19">
                  <c:v>457</c:v>
                </c:pt>
                <c:pt idx="20">
                  <c:v>665.5</c:v>
                </c:pt>
                <c:pt idx="21">
                  <c:v>690</c:v>
                </c:pt>
                <c:pt idx="22">
                  <c:v>721</c:v>
                </c:pt>
                <c:pt idx="23">
                  <c:v>772.5</c:v>
                </c:pt>
                <c:pt idx="24">
                  <c:v>781.5</c:v>
                </c:pt>
                <c:pt idx="25">
                  <c:v>786</c:v>
                </c:pt>
                <c:pt idx="26">
                  <c:v>818</c:v>
                </c:pt>
                <c:pt idx="27">
                  <c:v>872</c:v>
                </c:pt>
                <c:pt idx="28">
                  <c:v>872</c:v>
                </c:pt>
                <c:pt idx="29">
                  <c:v>901</c:v>
                </c:pt>
                <c:pt idx="30">
                  <c:v>906</c:v>
                </c:pt>
                <c:pt idx="31">
                  <c:v>928</c:v>
                </c:pt>
                <c:pt idx="32">
                  <c:v>928</c:v>
                </c:pt>
                <c:pt idx="33">
                  <c:v>932</c:v>
                </c:pt>
                <c:pt idx="34">
                  <c:v>932</c:v>
                </c:pt>
                <c:pt idx="35">
                  <c:v>932</c:v>
                </c:pt>
                <c:pt idx="36">
                  <c:v>932</c:v>
                </c:pt>
                <c:pt idx="37">
                  <c:v>932</c:v>
                </c:pt>
                <c:pt idx="38">
                  <c:v>932</c:v>
                </c:pt>
                <c:pt idx="39">
                  <c:v>934</c:v>
                </c:pt>
                <c:pt idx="40">
                  <c:v>1018</c:v>
                </c:pt>
                <c:pt idx="41">
                  <c:v>1025.5</c:v>
                </c:pt>
                <c:pt idx="42">
                  <c:v>1041</c:v>
                </c:pt>
                <c:pt idx="43">
                  <c:v>1042</c:v>
                </c:pt>
                <c:pt idx="44">
                  <c:v>1073.5</c:v>
                </c:pt>
                <c:pt idx="45">
                  <c:v>1077</c:v>
                </c:pt>
                <c:pt idx="46">
                  <c:v>1078</c:v>
                </c:pt>
                <c:pt idx="47">
                  <c:v>1080</c:v>
                </c:pt>
                <c:pt idx="48">
                  <c:v>1084</c:v>
                </c:pt>
                <c:pt idx="49">
                  <c:v>1116.5</c:v>
                </c:pt>
                <c:pt idx="50">
                  <c:v>1118.5</c:v>
                </c:pt>
                <c:pt idx="51">
                  <c:v>1119</c:v>
                </c:pt>
                <c:pt idx="52">
                  <c:v>1131</c:v>
                </c:pt>
                <c:pt idx="53">
                  <c:v>1132</c:v>
                </c:pt>
                <c:pt idx="54">
                  <c:v>1162.5</c:v>
                </c:pt>
                <c:pt idx="55">
                  <c:v>1170</c:v>
                </c:pt>
                <c:pt idx="56">
                  <c:v>1172</c:v>
                </c:pt>
                <c:pt idx="57">
                  <c:v>1252</c:v>
                </c:pt>
                <c:pt idx="58">
                  <c:v>1254.5</c:v>
                </c:pt>
                <c:pt idx="59">
                  <c:v>1286</c:v>
                </c:pt>
                <c:pt idx="60">
                  <c:v>1326.5</c:v>
                </c:pt>
                <c:pt idx="61">
                  <c:v>1352</c:v>
                </c:pt>
                <c:pt idx="62">
                  <c:v>1352.5</c:v>
                </c:pt>
                <c:pt idx="63">
                  <c:v>1358</c:v>
                </c:pt>
                <c:pt idx="64">
                  <c:v>1376</c:v>
                </c:pt>
                <c:pt idx="65">
                  <c:v>1413</c:v>
                </c:pt>
                <c:pt idx="66">
                  <c:v>1446</c:v>
                </c:pt>
                <c:pt idx="67">
                  <c:v>1654</c:v>
                </c:pt>
                <c:pt idx="68">
                  <c:v>2282</c:v>
                </c:pt>
                <c:pt idx="69">
                  <c:v>2307</c:v>
                </c:pt>
                <c:pt idx="70">
                  <c:v>2340</c:v>
                </c:pt>
                <c:pt idx="71">
                  <c:v>2611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9C-4ABB-90DD-385DF8970E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118</c:v>
                </c:pt>
                <c:pt idx="4">
                  <c:v>122</c:v>
                </c:pt>
                <c:pt idx="5">
                  <c:v>246</c:v>
                </c:pt>
                <c:pt idx="6">
                  <c:v>246</c:v>
                </c:pt>
                <c:pt idx="7">
                  <c:v>263</c:v>
                </c:pt>
                <c:pt idx="8">
                  <c:v>301.5</c:v>
                </c:pt>
                <c:pt idx="9">
                  <c:v>302.5</c:v>
                </c:pt>
                <c:pt idx="10">
                  <c:v>303.5</c:v>
                </c:pt>
                <c:pt idx="11">
                  <c:v>304</c:v>
                </c:pt>
                <c:pt idx="12">
                  <c:v>304</c:v>
                </c:pt>
                <c:pt idx="13">
                  <c:v>304.5</c:v>
                </c:pt>
                <c:pt idx="14">
                  <c:v>305</c:v>
                </c:pt>
                <c:pt idx="15">
                  <c:v>306</c:v>
                </c:pt>
                <c:pt idx="16">
                  <c:v>365</c:v>
                </c:pt>
                <c:pt idx="17">
                  <c:v>365</c:v>
                </c:pt>
                <c:pt idx="18">
                  <c:v>392</c:v>
                </c:pt>
                <c:pt idx="19">
                  <c:v>457</c:v>
                </c:pt>
                <c:pt idx="20">
                  <c:v>665.5</c:v>
                </c:pt>
                <c:pt idx="21">
                  <c:v>690</c:v>
                </c:pt>
                <c:pt idx="22">
                  <c:v>721</c:v>
                </c:pt>
                <c:pt idx="23">
                  <c:v>772.5</c:v>
                </c:pt>
                <c:pt idx="24">
                  <c:v>781.5</c:v>
                </c:pt>
                <c:pt idx="25">
                  <c:v>786</c:v>
                </c:pt>
                <c:pt idx="26">
                  <c:v>818</c:v>
                </c:pt>
                <c:pt idx="27">
                  <c:v>872</c:v>
                </c:pt>
                <c:pt idx="28">
                  <c:v>872</c:v>
                </c:pt>
                <c:pt idx="29">
                  <c:v>901</c:v>
                </c:pt>
                <c:pt idx="30">
                  <c:v>906</c:v>
                </c:pt>
                <c:pt idx="31">
                  <c:v>928</c:v>
                </c:pt>
                <c:pt idx="32">
                  <c:v>928</c:v>
                </c:pt>
                <c:pt idx="33">
                  <c:v>932</c:v>
                </c:pt>
                <c:pt idx="34">
                  <c:v>932</c:v>
                </c:pt>
                <c:pt idx="35">
                  <c:v>932</c:v>
                </c:pt>
                <c:pt idx="36">
                  <c:v>932</c:v>
                </c:pt>
                <c:pt idx="37">
                  <c:v>932</c:v>
                </c:pt>
                <c:pt idx="38">
                  <c:v>932</c:v>
                </c:pt>
                <c:pt idx="39">
                  <c:v>934</c:v>
                </c:pt>
                <c:pt idx="40">
                  <c:v>1018</c:v>
                </c:pt>
                <c:pt idx="41">
                  <c:v>1025.5</c:v>
                </c:pt>
                <c:pt idx="42">
                  <c:v>1041</c:v>
                </c:pt>
                <c:pt idx="43">
                  <c:v>1042</c:v>
                </c:pt>
                <c:pt idx="44">
                  <c:v>1073.5</c:v>
                </c:pt>
                <c:pt idx="45">
                  <c:v>1077</c:v>
                </c:pt>
                <c:pt idx="46">
                  <c:v>1078</c:v>
                </c:pt>
                <c:pt idx="47">
                  <c:v>1080</c:v>
                </c:pt>
                <c:pt idx="48">
                  <c:v>1084</c:v>
                </c:pt>
                <c:pt idx="49">
                  <c:v>1116.5</c:v>
                </c:pt>
                <c:pt idx="50">
                  <c:v>1118.5</c:v>
                </c:pt>
                <c:pt idx="51">
                  <c:v>1119</c:v>
                </c:pt>
                <c:pt idx="52">
                  <c:v>1131</c:v>
                </c:pt>
                <c:pt idx="53">
                  <c:v>1132</c:v>
                </c:pt>
                <c:pt idx="54">
                  <c:v>1162.5</c:v>
                </c:pt>
                <c:pt idx="55">
                  <c:v>1170</c:v>
                </c:pt>
                <c:pt idx="56">
                  <c:v>1172</c:v>
                </c:pt>
                <c:pt idx="57">
                  <c:v>1252</c:v>
                </c:pt>
                <c:pt idx="58">
                  <c:v>1254.5</c:v>
                </c:pt>
                <c:pt idx="59">
                  <c:v>1286</c:v>
                </c:pt>
                <c:pt idx="60">
                  <c:v>1326.5</c:v>
                </c:pt>
                <c:pt idx="61">
                  <c:v>1352</c:v>
                </c:pt>
                <c:pt idx="62">
                  <c:v>1352.5</c:v>
                </c:pt>
                <c:pt idx="63">
                  <c:v>1358</c:v>
                </c:pt>
                <c:pt idx="64">
                  <c:v>1376</c:v>
                </c:pt>
                <c:pt idx="65">
                  <c:v>1413</c:v>
                </c:pt>
                <c:pt idx="66">
                  <c:v>1446</c:v>
                </c:pt>
                <c:pt idx="67">
                  <c:v>1654</c:v>
                </c:pt>
                <c:pt idx="68">
                  <c:v>2282</c:v>
                </c:pt>
                <c:pt idx="69">
                  <c:v>2307</c:v>
                </c:pt>
                <c:pt idx="70">
                  <c:v>2340</c:v>
                </c:pt>
                <c:pt idx="71">
                  <c:v>2611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0.19985507653360915</c:v>
                </c:pt>
                <c:pt idx="1">
                  <c:v>0.19985507653360915</c:v>
                </c:pt>
                <c:pt idx="2">
                  <c:v>0.1761639530068253</c:v>
                </c:pt>
                <c:pt idx="3">
                  <c:v>0.15081029449570577</c:v>
                </c:pt>
                <c:pt idx="4">
                  <c:v>0.14914775951137005</c:v>
                </c:pt>
                <c:pt idx="5">
                  <c:v>9.7609174996963102E-2</c:v>
                </c:pt>
                <c:pt idx="6">
                  <c:v>9.7609174996963102E-2</c:v>
                </c:pt>
                <c:pt idx="7">
                  <c:v>9.0543401313536345E-2</c:v>
                </c:pt>
                <c:pt idx="8">
                  <c:v>7.4541502089305156E-2</c:v>
                </c:pt>
                <c:pt idx="9">
                  <c:v>7.4125868343221241E-2</c:v>
                </c:pt>
                <c:pt idx="10">
                  <c:v>7.3710234597137297E-2</c:v>
                </c:pt>
                <c:pt idx="11">
                  <c:v>7.3502417724095354E-2</c:v>
                </c:pt>
                <c:pt idx="12">
                  <c:v>7.3502417724095354E-2</c:v>
                </c:pt>
                <c:pt idx="13">
                  <c:v>7.3294600851053382E-2</c:v>
                </c:pt>
                <c:pt idx="14">
                  <c:v>7.308678397801141E-2</c:v>
                </c:pt>
                <c:pt idx="15">
                  <c:v>7.2671150231927495E-2</c:v>
                </c:pt>
                <c:pt idx="16">
                  <c:v>4.8148759212975789E-2</c:v>
                </c:pt>
                <c:pt idx="17">
                  <c:v>4.8148759212975789E-2</c:v>
                </c:pt>
                <c:pt idx="18">
                  <c:v>3.6926648068709766E-2</c:v>
                </c:pt>
                <c:pt idx="19">
                  <c:v>9.9104545732545124E-3</c:v>
                </c:pt>
                <c:pt idx="20">
                  <c:v>-7.6749181485244261E-2</c:v>
                </c:pt>
                <c:pt idx="21">
                  <c:v>-8.6932208264300509E-2</c:v>
                </c:pt>
                <c:pt idx="22">
                  <c:v>-9.9816854392902193E-2</c:v>
                </c:pt>
                <c:pt idx="23">
                  <c:v>-0.12122199231622446</c:v>
                </c:pt>
                <c:pt idx="24">
                  <c:v>-0.12496269603097979</c:v>
                </c:pt>
                <c:pt idx="25">
                  <c:v>-0.12683304788835745</c:v>
                </c:pt>
                <c:pt idx="26">
                  <c:v>-0.14013332776304313</c:v>
                </c:pt>
                <c:pt idx="27">
                  <c:v>-0.16257755005157518</c:v>
                </c:pt>
                <c:pt idx="28">
                  <c:v>-0.16257755005157518</c:v>
                </c:pt>
                <c:pt idx="29">
                  <c:v>-0.17463092868800908</c:v>
                </c:pt>
                <c:pt idx="30">
                  <c:v>-0.17670909741842869</c:v>
                </c:pt>
                <c:pt idx="31">
                  <c:v>-0.18585303983227511</c:v>
                </c:pt>
                <c:pt idx="32">
                  <c:v>-0.18585303983227511</c:v>
                </c:pt>
                <c:pt idx="33">
                  <c:v>-0.18751557481661082</c:v>
                </c:pt>
                <c:pt idx="34">
                  <c:v>-0.18751557481661082</c:v>
                </c:pt>
                <c:pt idx="35">
                  <c:v>-0.18751557481661082</c:v>
                </c:pt>
                <c:pt idx="36">
                  <c:v>-0.18751557481661082</c:v>
                </c:pt>
                <c:pt idx="37">
                  <c:v>-0.18751557481661082</c:v>
                </c:pt>
                <c:pt idx="38">
                  <c:v>-0.18751557481661082</c:v>
                </c:pt>
                <c:pt idx="39">
                  <c:v>-0.18834684230877866</c:v>
                </c:pt>
                <c:pt idx="40">
                  <c:v>-0.22326007697982855</c:v>
                </c:pt>
                <c:pt idx="41">
                  <c:v>-0.22637733007545799</c:v>
                </c:pt>
                <c:pt idx="42">
                  <c:v>-0.23281965313975886</c:v>
                </c:pt>
                <c:pt idx="43">
                  <c:v>-0.2332352868858428</c:v>
                </c:pt>
                <c:pt idx="44">
                  <c:v>-0.24632774988748649</c:v>
                </c:pt>
                <c:pt idx="45">
                  <c:v>-0.24778246799878026</c:v>
                </c:pt>
                <c:pt idx="46">
                  <c:v>-0.24819810174486415</c:v>
                </c:pt>
                <c:pt idx="47">
                  <c:v>-0.24902936923703203</c:v>
                </c:pt>
                <c:pt idx="48">
                  <c:v>-0.25069190422136767</c:v>
                </c:pt>
                <c:pt idx="49">
                  <c:v>-0.26420000096909535</c:v>
                </c:pt>
                <c:pt idx="50">
                  <c:v>-0.26503126846126324</c:v>
                </c:pt>
                <c:pt idx="51">
                  <c:v>-0.26523908533430518</c:v>
                </c:pt>
                <c:pt idx="52">
                  <c:v>-0.27022669028731228</c:v>
                </c:pt>
                <c:pt idx="53">
                  <c:v>-0.27064232403339616</c:v>
                </c:pt>
                <c:pt idx="54">
                  <c:v>-0.28331915328895596</c:v>
                </c:pt>
                <c:pt idx="55">
                  <c:v>-0.28643640638458545</c:v>
                </c:pt>
                <c:pt idx="56">
                  <c:v>-0.28726767387675334</c:v>
                </c:pt>
                <c:pt idx="57">
                  <c:v>-0.32051837356346746</c:v>
                </c:pt>
                <c:pt idx="58">
                  <c:v>-0.32155745792867729</c:v>
                </c:pt>
                <c:pt idx="59">
                  <c:v>-0.33464992093032098</c:v>
                </c:pt>
                <c:pt idx="60">
                  <c:v>-0.35148308764672009</c:v>
                </c:pt>
                <c:pt idx="61">
                  <c:v>-0.36208174817186023</c:v>
                </c:pt>
                <c:pt idx="62">
                  <c:v>-0.36228956504490217</c:v>
                </c:pt>
                <c:pt idx="63">
                  <c:v>-0.36457555064836378</c:v>
                </c:pt>
                <c:pt idx="64">
                  <c:v>-0.37205695807787442</c:v>
                </c:pt>
                <c:pt idx="65">
                  <c:v>-0.38743540668297971</c:v>
                </c:pt>
                <c:pt idx="66">
                  <c:v>-0.40115132030374934</c:v>
                </c:pt>
                <c:pt idx="67">
                  <c:v>-0.48760313948920619</c:v>
                </c:pt>
                <c:pt idx="68">
                  <c:v>-0.74862113202991232</c:v>
                </c:pt>
                <c:pt idx="69">
                  <c:v>-0.75901197568201051</c:v>
                </c:pt>
                <c:pt idx="70">
                  <c:v>-0.77272788930278002</c:v>
                </c:pt>
                <c:pt idx="71">
                  <c:v>-0.88536463449152425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9C-4ABB-90DD-385DF8970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712112"/>
        <c:axId val="1"/>
      </c:scatterChart>
      <c:valAx>
        <c:axId val="592712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14344421589564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712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33960896318908"/>
          <c:y val="0.91925596256989606"/>
          <c:w val="0.6955080115817471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16</xdr:col>
      <xdr:colOff>285750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9F95F00-7FB2-C987-728C-3C76E3561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0" TargetMode="External"/><Relationship Id="rId3" Type="http://schemas.openxmlformats.org/officeDocument/2006/relationships/hyperlink" Target="http://www.bav-astro.de/sfs/BAVM_link.php?BAVMnr=86" TargetMode="External"/><Relationship Id="rId7" Type="http://schemas.openxmlformats.org/officeDocument/2006/relationships/hyperlink" Target="http://www.konkoly.hu/cgi-bin/IBVS?5670" TargetMode="External"/><Relationship Id="rId2" Type="http://schemas.openxmlformats.org/officeDocument/2006/relationships/hyperlink" Target="http://www.bav-astro.de/sfs/BAVM_link.php?BAVMnr=86" TargetMode="External"/><Relationship Id="rId1" Type="http://schemas.openxmlformats.org/officeDocument/2006/relationships/hyperlink" Target="http://www.bav-astro.de/sfs/BAVM_link.php?BAVMnr=86" TargetMode="External"/><Relationship Id="rId6" Type="http://schemas.openxmlformats.org/officeDocument/2006/relationships/hyperlink" Target="http://www.bav-astro.de/sfs/BAVM_link.php?BAVMnr=171" TargetMode="External"/><Relationship Id="rId5" Type="http://schemas.openxmlformats.org/officeDocument/2006/relationships/hyperlink" Target="http://www.konkoly.hu/cgi-bin/IBVS?937" TargetMode="External"/><Relationship Id="rId4" Type="http://schemas.openxmlformats.org/officeDocument/2006/relationships/hyperlink" Target="http://www.bav-astro.de/sfs/BAVM_link.php?BAVMnr=86" TargetMode="External"/><Relationship Id="rId9" Type="http://schemas.openxmlformats.org/officeDocument/2006/relationships/hyperlink" Target="http://www.bav-astro.de/sfs/BAVM_link.php?BAVMnr=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5"/>
  <sheetViews>
    <sheetView tabSelected="1" workbookViewId="0">
      <pane xSplit="14" ySplit="22" topLeftCell="O74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31</v>
      </c>
    </row>
    <row r="2" spans="1:6">
      <c r="A2" t="s">
        <v>25</v>
      </c>
      <c r="B2" t="s">
        <v>34</v>
      </c>
    </row>
    <row r="4" spans="1:6">
      <c r="A4" s="8" t="s">
        <v>0</v>
      </c>
      <c r="C4" s="3">
        <v>25248.785</v>
      </c>
      <c r="D4" s="4">
        <v>12.185280000000001</v>
      </c>
    </row>
    <row r="5" spans="1:6">
      <c r="A5" s="33" t="s">
        <v>279</v>
      </c>
      <c r="B5" s="16"/>
      <c r="C5" s="34">
        <v>-9.5</v>
      </c>
      <c r="D5" s="16" t="s">
        <v>280</v>
      </c>
    </row>
    <row r="6" spans="1:6">
      <c r="A6" s="8" t="s">
        <v>1</v>
      </c>
    </row>
    <row r="7" spans="1:6">
      <c r="A7" t="s">
        <v>2</v>
      </c>
      <c r="C7">
        <f>+C4</f>
        <v>25248.785</v>
      </c>
    </row>
    <row r="8" spans="1:6">
      <c r="A8" t="s">
        <v>3</v>
      </c>
      <c r="C8">
        <f>+D4</f>
        <v>12.185280000000001</v>
      </c>
    </row>
    <row r="9" spans="1:6">
      <c r="A9" s="35" t="s">
        <v>281</v>
      </c>
      <c r="B9" s="36">
        <v>21</v>
      </c>
      <c r="C9" s="37" t="str">
        <f>"F"&amp;B9</f>
        <v>F21</v>
      </c>
      <c r="D9" s="38" t="str">
        <f>"G"&amp;B9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39">
        <f ca="1">INTERCEPT(INDIRECT($D$9):G976,INDIRECT($C$9):F976)</f>
        <v>0.19985507653360915</v>
      </c>
      <c r="D11" s="6"/>
    </row>
    <row r="12" spans="1:6">
      <c r="A12" t="s">
        <v>17</v>
      </c>
      <c r="C12" s="39">
        <f ca="1">SLOPE(INDIRECT($D$9):G976,INDIRECT($C$9):F976)</f>
        <v>-4.15633746083927E-4</v>
      </c>
      <c r="D12" s="6"/>
    </row>
    <row r="13" spans="1:6">
      <c r="A13" t="s">
        <v>19</v>
      </c>
      <c r="C13" s="6" t="s">
        <v>14</v>
      </c>
      <c r="D13" s="6"/>
    </row>
    <row r="14" spans="1:6">
      <c r="A14" t="s">
        <v>24</v>
      </c>
    </row>
    <row r="15" spans="1:6">
      <c r="A15" s="5" t="s">
        <v>18</v>
      </c>
      <c r="C15" s="13">
        <f ca="1">(C7+C11)+(C8+C12)*INT(MAX(F21:F3531))</f>
        <v>57063.665715365511</v>
      </c>
      <c r="E15" s="40" t="s">
        <v>282</v>
      </c>
      <c r="F15" s="34">
        <v>1</v>
      </c>
    </row>
    <row r="16" spans="1:6">
      <c r="A16" s="8" t="s">
        <v>4</v>
      </c>
      <c r="C16" s="14">
        <f ca="1">+C8+C12</f>
        <v>12.184864366253917</v>
      </c>
      <c r="E16" s="40" t="s">
        <v>283</v>
      </c>
      <c r="F16" s="41">
        <f ca="1">NOW()+15018.5+$C$5/24</f>
        <v>60355.748099884258</v>
      </c>
    </row>
    <row r="17" spans="1:17" ht="13.5" thickBot="1">
      <c r="A17" s="40" t="s">
        <v>289</v>
      </c>
      <c r="C17">
        <f>COUNT(C21:C2644)</f>
        <v>72</v>
      </c>
      <c r="E17" s="40" t="s">
        <v>284</v>
      </c>
      <c r="F17" s="41">
        <f ca="1">ROUND(2*(F16-$C$7)/$C$8,0)/2+F15</f>
        <v>2882</v>
      </c>
    </row>
    <row r="18" spans="1:17" ht="14.25" thickTop="1" thickBot="1">
      <c r="A18" s="8" t="s">
        <v>5</v>
      </c>
      <c r="C18" s="3">
        <f ca="1">+C15</f>
        <v>57063.665715365511</v>
      </c>
      <c r="D18" s="4">
        <f ca="1">+C16</f>
        <v>12.184864366253917</v>
      </c>
      <c r="E18" s="40" t="s">
        <v>285</v>
      </c>
      <c r="F18" s="38">
        <f ca="1">ROUND(2*(F16-$C$15)/$C$16,0)/2+F15</f>
        <v>271</v>
      </c>
    </row>
    <row r="19" spans="1:17" ht="13.5" thickTop="1">
      <c r="E19" s="40" t="s">
        <v>286</v>
      </c>
      <c r="F19" s="42">
        <f ca="1">+$C$15+$C$16*F18-15018.5-$C$5/24</f>
        <v>45347.659791953658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29</v>
      </c>
      <c r="I20" s="10" t="s">
        <v>44</v>
      </c>
      <c r="J20" s="10" t="s">
        <v>39</v>
      </c>
      <c r="K20" s="10" t="s">
        <v>37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>
      <c r="A21" s="30" t="s">
        <v>50</v>
      </c>
      <c r="B21" s="31" t="s">
        <v>33</v>
      </c>
      <c r="C21" s="30">
        <v>25248.705000000002</v>
      </c>
      <c r="D21" s="30" t="s">
        <v>44</v>
      </c>
      <c r="E21">
        <f t="shared" ref="E21:E52" si="0">+(C21-C$7)/C$8</f>
        <v>-6.5652984583126732E-3</v>
      </c>
      <c r="F21">
        <f t="shared" ref="F21:F52" si="1">ROUND(2*E21,0)/2</f>
        <v>0</v>
      </c>
      <c r="G21">
        <f t="shared" ref="G21:G52" si="2">+C21-(C$7+F21*C$8)</f>
        <v>-7.9999999998108251E-2</v>
      </c>
      <c r="I21">
        <f>+G21</f>
        <v>-7.9999999998108251E-2</v>
      </c>
      <c r="O21">
        <f t="shared" ref="O21:O52" ca="1" si="3">+C$11+C$12*$F21</f>
        <v>0.19985507653360915</v>
      </c>
      <c r="Q21" s="2">
        <f t="shared" ref="Q21:Q52" si="4">+C21-15018.5</f>
        <v>10230.205000000002</v>
      </c>
    </row>
    <row r="22" spans="1:17" ht="12.75" customHeight="1">
      <c r="A22" t="s">
        <v>12</v>
      </c>
      <c r="C22" s="17">
        <v>25248.785</v>
      </c>
      <c r="D22" s="17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0.19985507653360915</v>
      </c>
      <c r="Q22" s="2">
        <f t="shared" si="4"/>
        <v>10230.285</v>
      </c>
    </row>
    <row r="23" spans="1:17">
      <c r="A23" s="30" t="s">
        <v>50</v>
      </c>
      <c r="B23" s="31" t="s">
        <v>33</v>
      </c>
      <c r="C23" s="30">
        <v>25943.524000000001</v>
      </c>
      <c r="D23" s="30" t="s">
        <v>44</v>
      </c>
      <c r="E23">
        <f t="shared" si="0"/>
        <v>57.014611071719429</v>
      </c>
      <c r="F23">
        <f t="shared" si="1"/>
        <v>57</v>
      </c>
      <c r="G23">
        <f t="shared" si="2"/>
        <v>0.17804000000251108</v>
      </c>
      <c r="I23">
        <f>+G23</f>
        <v>0.17804000000251108</v>
      </c>
      <c r="O23">
        <f t="shared" ca="1" si="3"/>
        <v>0.1761639530068253</v>
      </c>
      <c r="Q23" s="2">
        <f t="shared" si="4"/>
        <v>10925.024000000001</v>
      </c>
    </row>
    <row r="24" spans="1:17">
      <c r="A24" t="s">
        <v>30</v>
      </c>
      <c r="C24" s="32">
        <v>26686.587</v>
      </c>
      <c r="D24" s="17" t="s">
        <v>29</v>
      </c>
      <c r="E24">
        <f t="shared" si="0"/>
        <v>117.99499067727616</v>
      </c>
      <c r="F24">
        <f t="shared" si="1"/>
        <v>118</v>
      </c>
      <c r="G24">
        <f t="shared" si="2"/>
        <v>-6.1040000000502914E-2</v>
      </c>
      <c r="H24">
        <f>+G24</f>
        <v>-6.1040000000502914E-2</v>
      </c>
      <c r="O24">
        <f t="shared" ca="1" si="3"/>
        <v>0.15081029449570577</v>
      </c>
      <c r="Q24" s="2">
        <f t="shared" si="4"/>
        <v>11668.087</v>
      </c>
    </row>
    <row r="25" spans="1:17">
      <c r="A25" t="s">
        <v>30</v>
      </c>
      <c r="C25" s="32">
        <v>26735.414000000001</v>
      </c>
      <c r="D25" s="17" t="s">
        <v>29</v>
      </c>
      <c r="E25">
        <f t="shared" si="0"/>
        <v>122.00203852517141</v>
      </c>
      <c r="F25">
        <f t="shared" si="1"/>
        <v>122</v>
      </c>
      <c r="G25">
        <f t="shared" si="2"/>
        <v>2.4840000001859153E-2</v>
      </c>
      <c r="H25">
        <f>+G25</f>
        <v>2.4840000001859153E-2</v>
      </c>
      <c r="O25">
        <f t="shared" ca="1" si="3"/>
        <v>0.14914775951137005</v>
      </c>
      <c r="Q25" s="2">
        <f t="shared" si="4"/>
        <v>11716.914000000001</v>
      </c>
    </row>
    <row r="26" spans="1:17">
      <c r="A26" s="30" t="s">
        <v>50</v>
      </c>
      <c r="B26" s="31" t="s">
        <v>33</v>
      </c>
      <c r="C26" s="30">
        <v>28246.397000000001</v>
      </c>
      <c r="D26" s="30" t="s">
        <v>44</v>
      </c>
      <c r="E26">
        <f t="shared" si="0"/>
        <v>246.00271803356188</v>
      </c>
      <c r="F26">
        <f t="shared" si="1"/>
        <v>246</v>
      </c>
      <c r="G26">
        <f t="shared" si="2"/>
        <v>3.3120000000053551E-2</v>
      </c>
      <c r="I26">
        <f>+G26</f>
        <v>3.3120000000053551E-2</v>
      </c>
      <c r="O26">
        <f t="shared" ca="1" si="3"/>
        <v>9.7609174996963102E-2</v>
      </c>
      <c r="Q26" s="2">
        <f t="shared" si="4"/>
        <v>13227.897000000001</v>
      </c>
    </row>
    <row r="27" spans="1:17">
      <c r="A27" t="s">
        <v>30</v>
      </c>
      <c r="C27" s="32">
        <v>28246.428</v>
      </c>
      <c r="D27" s="17" t="s">
        <v>29</v>
      </c>
      <c r="E27">
        <f t="shared" si="0"/>
        <v>246.00526208671445</v>
      </c>
      <c r="F27">
        <f t="shared" si="1"/>
        <v>246</v>
      </c>
      <c r="G27">
        <f t="shared" si="2"/>
        <v>6.4119999999093125E-2</v>
      </c>
      <c r="H27">
        <f>+G27</f>
        <v>6.4119999999093125E-2</v>
      </c>
      <c r="O27">
        <f t="shared" ca="1" si="3"/>
        <v>9.7609174996963102E-2</v>
      </c>
      <c r="Q27" s="2">
        <f t="shared" si="4"/>
        <v>13227.928</v>
      </c>
    </row>
    <row r="28" spans="1:17">
      <c r="A28" s="30" t="s">
        <v>50</v>
      </c>
      <c r="B28" s="31" t="s">
        <v>33</v>
      </c>
      <c r="C28" s="30">
        <v>28453.655999999999</v>
      </c>
      <c r="D28" s="30" t="s">
        <v>44</v>
      </c>
      <c r="E28">
        <f t="shared" si="0"/>
        <v>263.01168294860679</v>
      </c>
      <c r="F28">
        <f t="shared" si="1"/>
        <v>263</v>
      </c>
      <c r="G28">
        <f t="shared" si="2"/>
        <v>0.14235999999800697</v>
      </c>
      <c r="I28">
        <f>+G28</f>
        <v>0.14235999999800697</v>
      </c>
      <c r="O28">
        <f t="shared" ca="1" si="3"/>
        <v>9.0543401313536345E-2</v>
      </c>
      <c r="Q28" s="2">
        <f t="shared" si="4"/>
        <v>13435.155999999999</v>
      </c>
    </row>
    <row r="29" spans="1:17">
      <c r="A29" s="30" t="s">
        <v>71</v>
      </c>
      <c r="B29" s="31" t="s">
        <v>278</v>
      </c>
      <c r="C29" s="30">
        <v>28922.49</v>
      </c>
      <c r="D29" s="30" t="s">
        <v>44</v>
      </c>
      <c r="E29">
        <f t="shared" si="0"/>
        <v>301.48712216707384</v>
      </c>
      <c r="F29">
        <f t="shared" si="1"/>
        <v>301.5</v>
      </c>
      <c r="G29">
        <f t="shared" si="2"/>
        <v>-0.15691999999762629</v>
      </c>
      <c r="H29">
        <f t="shared" ref="H29:H37" si="5">+G29</f>
        <v>-0.15691999999762629</v>
      </c>
      <c r="O29">
        <f t="shared" ca="1" si="3"/>
        <v>7.4541502089305156E-2</v>
      </c>
      <c r="Q29" s="2">
        <f t="shared" si="4"/>
        <v>13903.990000000002</v>
      </c>
    </row>
    <row r="30" spans="1:17">
      <c r="A30" s="30" t="s">
        <v>71</v>
      </c>
      <c r="B30" s="31" t="s">
        <v>278</v>
      </c>
      <c r="C30" s="30">
        <v>28935.47</v>
      </c>
      <c r="D30" s="30" t="s">
        <v>44</v>
      </c>
      <c r="E30">
        <f t="shared" si="0"/>
        <v>302.55234184196024</v>
      </c>
      <c r="F30">
        <f t="shared" si="1"/>
        <v>302.5</v>
      </c>
      <c r="G30">
        <f t="shared" si="2"/>
        <v>0.63780000000042492</v>
      </c>
      <c r="H30">
        <f t="shared" si="5"/>
        <v>0.63780000000042492</v>
      </c>
      <c r="O30">
        <f t="shared" ca="1" si="3"/>
        <v>7.4125868343221241E-2</v>
      </c>
      <c r="Q30" s="2">
        <f t="shared" si="4"/>
        <v>13916.970000000001</v>
      </c>
    </row>
    <row r="31" spans="1:17">
      <c r="A31" s="30" t="s">
        <v>71</v>
      </c>
      <c r="B31" s="31" t="s">
        <v>278</v>
      </c>
      <c r="C31" s="30">
        <v>28947.39</v>
      </c>
      <c r="D31" s="30" t="s">
        <v>44</v>
      </c>
      <c r="E31">
        <f t="shared" si="0"/>
        <v>303.53057131227183</v>
      </c>
      <c r="F31">
        <f t="shared" si="1"/>
        <v>303.5</v>
      </c>
      <c r="G31">
        <f t="shared" si="2"/>
        <v>0.37252000000080443</v>
      </c>
      <c r="H31">
        <f t="shared" si="5"/>
        <v>0.37252000000080443</v>
      </c>
      <c r="O31">
        <f t="shared" ca="1" si="3"/>
        <v>7.3710234597137297E-2</v>
      </c>
      <c r="Q31" s="2">
        <f t="shared" si="4"/>
        <v>13928.89</v>
      </c>
    </row>
    <row r="32" spans="1:17">
      <c r="A32" s="30" t="s">
        <v>71</v>
      </c>
      <c r="B32" s="31" t="s">
        <v>33</v>
      </c>
      <c r="C32" s="30">
        <v>28952.04</v>
      </c>
      <c r="D32" s="30" t="s">
        <v>44</v>
      </c>
      <c r="E32">
        <f t="shared" si="0"/>
        <v>303.9121792851704</v>
      </c>
      <c r="F32">
        <f t="shared" si="1"/>
        <v>304</v>
      </c>
      <c r="G32">
        <f t="shared" si="2"/>
        <v>-1.0701200000003155</v>
      </c>
      <c r="H32">
        <f t="shared" si="5"/>
        <v>-1.0701200000003155</v>
      </c>
      <c r="O32">
        <f t="shared" ca="1" si="3"/>
        <v>7.3502417724095354E-2</v>
      </c>
      <c r="Q32" s="2">
        <f t="shared" si="4"/>
        <v>13933.54</v>
      </c>
    </row>
    <row r="33" spans="1:17">
      <c r="A33" s="30" t="s">
        <v>71</v>
      </c>
      <c r="B33" s="31" t="s">
        <v>278</v>
      </c>
      <c r="C33" s="30">
        <v>28955.7</v>
      </c>
      <c r="D33" s="30" t="s">
        <v>44</v>
      </c>
      <c r="E33">
        <f t="shared" si="0"/>
        <v>304.21254168964526</v>
      </c>
      <c r="F33">
        <f t="shared" si="1"/>
        <v>304</v>
      </c>
      <c r="G33">
        <f t="shared" si="2"/>
        <v>2.589879999999539</v>
      </c>
      <c r="H33">
        <f t="shared" si="5"/>
        <v>2.589879999999539</v>
      </c>
      <c r="O33">
        <f t="shared" ca="1" si="3"/>
        <v>7.3502417724095354E-2</v>
      </c>
      <c r="Q33" s="2">
        <f t="shared" si="4"/>
        <v>13937.2</v>
      </c>
    </row>
    <row r="34" spans="1:17">
      <c r="A34" s="30" t="s">
        <v>71</v>
      </c>
      <c r="B34" s="31" t="s">
        <v>33</v>
      </c>
      <c r="C34" s="30">
        <v>28960.28</v>
      </c>
      <c r="D34" s="30" t="s">
        <v>44</v>
      </c>
      <c r="E34">
        <f t="shared" si="0"/>
        <v>304.58840502639242</v>
      </c>
      <c r="F34">
        <f t="shared" si="1"/>
        <v>304.5</v>
      </c>
      <c r="G34">
        <f t="shared" si="2"/>
        <v>1.0772399999987101</v>
      </c>
      <c r="H34">
        <f t="shared" si="5"/>
        <v>1.0772399999987101</v>
      </c>
      <c r="O34">
        <f t="shared" ca="1" si="3"/>
        <v>7.3294600851053382E-2</v>
      </c>
      <c r="Q34" s="2">
        <f t="shared" si="4"/>
        <v>13941.779999999999</v>
      </c>
    </row>
    <row r="35" spans="1:17">
      <c r="A35" s="30" t="s">
        <v>71</v>
      </c>
      <c r="B35" s="31" t="s">
        <v>33</v>
      </c>
      <c r="C35" s="30">
        <v>28963.75</v>
      </c>
      <c r="D35" s="30" t="s">
        <v>44</v>
      </c>
      <c r="E35">
        <f t="shared" si="0"/>
        <v>304.87317484702857</v>
      </c>
      <c r="F35">
        <f t="shared" si="1"/>
        <v>305</v>
      </c>
      <c r="G35">
        <f t="shared" si="2"/>
        <v>-1.5453999999990629</v>
      </c>
      <c r="H35">
        <f t="shared" si="5"/>
        <v>-1.5453999999990629</v>
      </c>
      <c r="O35">
        <f t="shared" ca="1" si="3"/>
        <v>7.308678397801141E-2</v>
      </c>
      <c r="Q35" s="2">
        <f t="shared" si="4"/>
        <v>13945.25</v>
      </c>
    </row>
    <row r="36" spans="1:17">
      <c r="A36" s="30" t="s">
        <v>71</v>
      </c>
      <c r="B36" s="31" t="s">
        <v>278</v>
      </c>
      <c r="C36" s="30">
        <v>28976.94</v>
      </c>
      <c r="D36" s="30" t="s">
        <v>44</v>
      </c>
      <c r="E36">
        <f t="shared" si="0"/>
        <v>305.95562843036834</v>
      </c>
      <c r="F36">
        <f t="shared" si="1"/>
        <v>306</v>
      </c>
      <c r="G36">
        <f t="shared" si="2"/>
        <v>-0.54068000000188476</v>
      </c>
      <c r="H36">
        <f t="shared" si="5"/>
        <v>-0.54068000000188476</v>
      </c>
      <c r="O36">
        <f t="shared" ca="1" si="3"/>
        <v>7.2671150231927495E-2</v>
      </c>
      <c r="Q36" s="2">
        <f t="shared" si="4"/>
        <v>13958.439999999999</v>
      </c>
    </row>
    <row r="37" spans="1:17">
      <c r="A37" t="s">
        <v>30</v>
      </c>
      <c r="C37" s="32">
        <v>29696.314999999999</v>
      </c>
      <c r="D37" s="17" t="s">
        <v>29</v>
      </c>
      <c r="E37">
        <f t="shared" si="0"/>
        <v>364.99202316237285</v>
      </c>
      <c r="F37">
        <f t="shared" si="1"/>
        <v>365</v>
      </c>
      <c r="G37">
        <f t="shared" si="2"/>
        <v>-9.7200000000157161E-2</v>
      </c>
      <c r="H37">
        <f t="shared" si="5"/>
        <v>-9.7200000000157161E-2</v>
      </c>
      <c r="O37">
        <f t="shared" ca="1" si="3"/>
        <v>4.8148759212975789E-2</v>
      </c>
      <c r="Q37" s="2">
        <f t="shared" si="4"/>
        <v>14677.814999999999</v>
      </c>
    </row>
    <row r="38" spans="1:17">
      <c r="A38" s="30" t="s">
        <v>50</v>
      </c>
      <c r="B38" s="31" t="s">
        <v>278</v>
      </c>
      <c r="C38" s="30">
        <v>29696.502</v>
      </c>
      <c r="D38" s="30" t="s">
        <v>44</v>
      </c>
      <c r="E38">
        <f t="shared" si="0"/>
        <v>365.00736954751966</v>
      </c>
      <c r="F38">
        <f t="shared" si="1"/>
        <v>365</v>
      </c>
      <c r="G38">
        <f t="shared" si="2"/>
        <v>8.9800000001559965E-2</v>
      </c>
      <c r="I38">
        <f>+G38</f>
        <v>8.9800000001559965E-2</v>
      </c>
      <c r="O38">
        <f t="shared" ca="1" si="3"/>
        <v>4.8148759212975789E-2</v>
      </c>
      <c r="Q38" s="2">
        <f t="shared" si="4"/>
        <v>14678.002</v>
      </c>
    </row>
    <row r="39" spans="1:17">
      <c r="A39" t="s">
        <v>30</v>
      </c>
      <c r="C39" s="32">
        <v>30025.535</v>
      </c>
      <c r="D39" s="17" t="s">
        <v>29</v>
      </c>
      <c r="E39">
        <f t="shared" si="0"/>
        <v>392.00986764358305</v>
      </c>
      <c r="F39">
        <f t="shared" si="1"/>
        <v>392</v>
      </c>
      <c r="G39">
        <f t="shared" si="2"/>
        <v>0.12024000000019441</v>
      </c>
      <c r="H39">
        <f>+G39</f>
        <v>0.12024000000019441</v>
      </c>
      <c r="O39">
        <f t="shared" ca="1" si="3"/>
        <v>3.6926648068709766E-2</v>
      </c>
      <c r="Q39" s="2">
        <f t="shared" si="4"/>
        <v>15007.035</v>
      </c>
    </row>
    <row r="40" spans="1:17">
      <c r="A40" t="s">
        <v>30</v>
      </c>
      <c r="C40" s="32">
        <v>30817.425999999999</v>
      </c>
      <c r="D40" s="17" t="s">
        <v>29</v>
      </c>
      <c r="E40">
        <f t="shared" si="0"/>
        <v>456.99737716326581</v>
      </c>
      <c r="F40">
        <f t="shared" si="1"/>
        <v>457</v>
      </c>
      <c r="G40">
        <f t="shared" si="2"/>
        <v>-3.1960000000253785E-2</v>
      </c>
      <c r="H40">
        <f>+G40</f>
        <v>-3.1960000000253785E-2</v>
      </c>
      <c r="O40">
        <f t="shared" ca="1" si="3"/>
        <v>9.9104545732545124E-3</v>
      </c>
      <c r="Q40" s="2">
        <f t="shared" si="4"/>
        <v>15798.925999999999</v>
      </c>
    </row>
    <row r="41" spans="1:17">
      <c r="A41" s="30" t="s">
        <v>110</v>
      </c>
      <c r="B41" s="31" t="s">
        <v>33</v>
      </c>
      <c r="C41" s="30">
        <v>33357.33</v>
      </c>
      <c r="D41" s="30" t="s">
        <v>44</v>
      </c>
      <c r="E41">
        <f t="shared" si="0"/>
        <v>665.43772486147236</v>
      </c>
      <c r="F41">
        <f t="shared" si="1"/>
        <v>665.5</v>
      </c>
      <c r="G41">
        <f t="shared" si="2"/>
        <v>-0.75883999999496154</v>
      </c>
      <c r="I41">
        <f>+G41</f>
        <v>-0.75883999999496154</v>
      </c>
      <c r="O41">
        <f t="shared" ca="1" si="3"/>
        <v>-7.6749181485244261E-2</v>
      </c>
      <c r="Q41" s="2">
        <f t="shared" si="4"/>
        <v>18338.830000000002</v>
      </c>
    </row>
    <row r="42" spans="1:17">
      <c r="A42" t="s">
        <v>30</v>
      </c>
      <c r="C42" s="32">
        <v>33656.550999999999</v>
      </c>
      <c r="D42" s="17" t="s">
        <v>29</v>
      </c>
      <c r="E42">
        <f t="shared" si="0"/>
        <v>689.99366448698754</v>
      </c>
      <c r="F42">
        <f t="shared" si="1"/>
        <v>690</v>
      </c>
      <c r="G42">
        <f t="shared" si="2"/>
        <v>-7.7199999999720603E-2</v>
      </c>
      <c r="H42">
        <f>+G42</f>
        <v>-7.7199999999720603E-2</v>
      </c>
      <c r="O42">
        <f t="shared" ca="1" si="3"/>
        <v>-8.6932208264300509E-2</v>
      </c>
      <c r="Q42" s="2">
        <f t="shared" si="4"/>
        <v>18638.050999999999</v>
      </c>
    </row>
    <row r="43" spans="1:17">
      <c r="A43" s="30" t="s">
        <v>118</v>
      </c>
      <c r="B43" s="31" t="s">
        <v>278</v>
      </c>
      <c r="C43" s="30">
        <v>34034.199999999997</v>
      </c>
      <c r="D43" s="30" t="s">
        <v>44</v>
      </c>
      <c r="E43">
        <f t="shared" si="0"/>
        <v>720.98589445626169</v>
      </c>
      <c r="F43">
        <f t="shared" si="1"/>
        <v>721</v>
      </c>
      <c r="G43">
        <f t="shared" si="2"/>
        <v>-0.17188000000169268</v>
      </c>
      <c r="H43">
        <f>+G43</f>
        <v>-0.17188000000169268</v>
      </c>
      <c r="O43">
        <f t="shared" ca="1" si="3"/>
        <v>-9.9816854392902193E-2</v>
      </c>
      <c r="Q43" s="2">
        <f t="shared" si="4"/>
        <v>19015.699999999997</v>
      </c>
    </row>
    <row r="44" spans="1:17">
      <c r="A44" s="30" t="s">
        <v>110</v>
      </c>
      <c r="B44" s="31" t="s">
        <v>33</v>
      </c>
      <c r="C44" s="30">
        <v>34663.582999999999</v>
      </c>
      <c r="D44" s="30" t="s">
        <v>44</v>
      </c>
      <c r="E44">
        <f t="shared" si="0"/>
        <v>772.63698495233575</v>
      </c>
      <c r="F44">
        <f t="shared" si="1"/>
        <v>772.5</v>
      </c>
      <c r="G44">
        <f t="shared" si="2"/>
        <v>1.6691999999966356</v>
      </c>
      <c r="I44">
        <f>+G44</f>
        <v>1.6691999999966356</v>
      </c>
      <c r="O44">
        <f t="shared" ca="1" si="3"/>
        <v>-0.12122199231622446</v>
      </c>
      <c r="Q44" s="2">
        <f t="shared" si="4"/>
        <v>19645.082999999999</v>
      </c>
    </row>
    <row r="45" spans="1:17">
      <c r="A45" s="30" t="s">
        <v>110</v>
      </c>
      <c r="B45" s="31" t="s">
        <v>33</v>
      </c>
      <c r="C45" s="30">
        <v>34771.392999999996</v>
      </c>
      <c r="D45" s="30" t="s">
        <v>44</v>
      </c>
      <c r="E45">
        <f t="shared" si="0"/>
        <v>781.48454528742843</v>
      </c>
      <c r="F45">
        <f t="shared" si="1"/>
        <v>781.5</v>
      </c>
      <c r="G45">
        <f t="shared" si="2"/>
        <v>-0.18832000000111293</v>
      </c>
      <c r="I45">
        <f>+G45</f>
        <v>-0.18832000000111293</v>
      </c>
      <c r="O45">
        <f t="shared" ca="1" si="3"/>
        <v>-0.12496269603097979</v>
      </c>
      <c r="Q45" s="2">
        <f t="shared" si="4"/>
        <v>19752.892999999996</v>
      </c>
    </row>
    <row r="46" spans="1:17">
      <c r="A46" s="30" t="s">
        <v>110</v>
      </c>
      <c r="B46" s="31" t="s">
        <v>33</v>
      </c>
      <c r="C46" s="30">
        <v>34829.315999999999</v>
      </c>
      <c r="D46" s="30" t="s">
        <v>44</v>
      </c>
      <c r="E46">
        <f t="shared" si="0"/>
        <v>786.23806757005161</v>
      </c>
      <c r="F46">
        <f t="shared" si="1"/>
        <v>786</v>
      </c>
      <c r="G46">
        <f t="shared" si="2"/>
        <v>2.9009200000000419</v>
      </c>
      <c r="I46">
        <f>+G46</f>
        <v>2.9009200000000419</v>
      </c>
      <c r="O46">
        <f t="shared" ca="1" si="3"/>
        <v>-0.12683304788835745</v>
      </c>
      <c r="Q46" s="2">
        <f t="shared" si="4"/>
        <v>19810.815999999999</v>
      </c>
    </row>
    <row r="47" spans="1:17">
      <c r="A47" t="s">
        <v>30</v>
      </c>
      <c r="C47" s="32">
        <v>35216.364999999998</v>
      </c>
      <c r="D47" s="17" t="s">
        <v>29</v>
      </c>
      <c r="E47">
        <f t="shared" si="0"/>
        <v>818.00172010819597</v>
      </c>
      <c r="F47">
        <f t="shared" si="1"/>
        <v>818</v>
      </c>
      <c r="G47">
        <f t="shared" si="2"/>
        <v>2.0960000001650769E-2</v>
      </c>
      <c r="H47">
        <f>+G47</f>
        <v>2.0960000001650769E-2</v>
      </c>
      <c r="O47">
        <f t="shared" ca="1" si="3"/>
        <v>-0.14013332776304313</v>
      </c>
      <c r="Q47" s="2">
        <f t="shared" si="4"/>
        <v>20197.864999999998</v>
      </c>
    </row>
    <row r="48" spans="1:17">
      <c r="A48" s="30" t="s">
        <v>102</v>
      </c>
      <c r="B48" s="31" t="s">
        <v>278</v>
      </c>
      <c r="C48" s="30">
        <v>35874.453999999998</v>
      </c>
      <c r="D48" s="30" t="s">
        <v>44</v>
      </c>
      <c r="E48">
        <f t="shared" si="0"/>
        <v>872.00860382362964</v>
      </c>
      <c r="F48">
        <f t="shared" si="1"/>
        <v>872</v>
      </c>
      <c r="G48">
        <f t="shared" si="2"/>
        <v>0.1048399999999674</v>
      </c>
      <c r="I48">
        <f>+G48</f>
        <v>0.1048399999999674</v>
      </c>
      <c r="O48">
        <f t="shared" ca="1" si="3"/>
        <v>-0.16257755005157518</v>
      </c>
      <c r="Q48" s="2">
        <f t="shared" si="4"/>
        <v>20855.953999999998</v>
      </c>
    </row>
    <row r="49" spans="1:17">
      <c r="A49" s="30" t="s">
        <v>102</v>
      </c>
      <c r="B49" s="31" t="s">
        <v>278</v>
      </c>
      <c r="C49" s="30">
        <v>35874.485999999997</v>
      </c>
      <c r="D49" s="30" t="s">
        <v>44</v>
      </c>
      <c r="E49">
        <f t="shared" si="0"/>
        <v>872.01122994301295</v>
      </c>
      <c r="F49">
        <f t="shared" si="1"/>
        <v>872</v>
      </c>
      <c r="G49">
        <f t="shared" si="2"/>
        <v>0.1368399999992107</v>
      </c>
      <c r="I49">
        <f>+G49</f>
        <v>0.1368399999992107</v>
      </c>
      <c r="O49">
        <f t="shared" ca="1" si="3"/>
        <v>-0.16257755005157518</v>
      </c>
      <c r="Q49" s="2">
        <f t="shared" si="4"/>
        <v>20855.985999999997</v>
      </c>
    </row>
    <row r="50" spans="1:17">
      <c r="A50" t="s">
        <v>30</v>
      </c>
      <c r="C50" s="32">
        <v>36227.538</v>
      </c>
      <c r="D50" s="17" t="s">
        <v>29</v>
      </c>
      <c r="E50">
        <f t="shared" si="0"/>
        <v>900.98487683500093</v>
      </c>
      <c r="F50">
        <f t="shared" si="1"/>
        <v>901</v>
      </c>
      <c r="G50">
        <f t="shared" si="2"/>
        <v>-0.18428000000130851</v>
      </c>
      <c r="H50">
        <f>+G50</f>
        <v>-0.18428000000130851</v>
      </c>
      <c r="O50">
        <f t="shared" ca="1" si="3"/>
        <v>-0.17463092868800908</v>
      </c>
      <c r="Q50" s="2">
        <f t="shared" si="4"/>
        <v>21209.038</v>
      </c>
    </row>
    <row r="51" spans="1:17">
      <c r="A51" t="s">
        <v>30</v>
      </c>
      <c r="C51" s="32">
        <v>36288.434000000001</v>
      </c>
      <c r="D51" s="17" t="s">
        <v>29</v>
      </c>
      <c r="E51">
        <f t="shared" si="0"/>
        <v>905.98238202158677</v>
      </c>
      <c r="F51">
        <f t="shared" si="1"/>
        <v>906</v>
      </c>
      <c r="G51">
        <f t="shared" si="2"/>
        <v>-0.21467999999731546</v>
      </c>
      <c r="H51">
        <f>+G51</f>
        <v>-0.21467999999731546</v>
      </c>
      <c r="O51">
        <f t="shared" ca="1" si="3"/>
        <v>-0.17670909741842869</v>
      </c>
      <c r="Q51" s="2">
        <f t="shared" si="4"/>
        <v>21269.934000000001</v>
      </c>
    </row>
    <row r="52" spans="1:17">
      <c r="A52" s="30" t="s">
        <v>102</v>
      </c>
      <c r="B52" s="31" t="s">
        <v>278</v>
      </c>
      <c r="C52" s="30">
        <v>36556.574999999997</v>
      </c>
      <c r="D52" s="30" t="s">
        <v>44</v>
      </c>
      <c r="E52">
        <f t="shared" si="0"/>
        <v>927.98770319598702</v>
      </c>
      <c r="F52">
        <f t="shared" si="1"/>
        <v>928</v>
      </c>
      <c r="G52">
        <f t="shared" si="2"/>
        <v>-0.14984000000549713</v>
      </c>
      <c r="I52">
        <f>+G52</f>
        <v>-0.14984000000549713</v>
      </c>
      <c r="O52">
        <f t="shared" ca="1" si="3"/>
        <v>-0.18585303983227511</v>
      </c>
      <c r="Q52" s="2">
        <f t="shared" si="4"/>
        <v>21538.074999999997</v>
      </c>
    </row>
    <row r="53" spans="1:17">
      <c r="A53" t="s">
        <v>30</v>
      </c>
      <c r="C53" s="32">
        <v>36556.603999999999</v>
      </c>
      <c r="D53" s="17" t="s">
        <v>29</v>
      </c>
      <c r="E53">
        <f t="shared" ref="E53:E84" si="6">+(C53-C$7)/C$8</f>
        <v>927.99008311667842</v>
      </c>
      <c r="F53">
        <f t="shared" ref="F53:F84" si="7">ROUND(2*E53,0)/2</f>
        <v>928</v>
      </c>
      <c r="G53">
        <f t="shared" ref="G53:G84" si="8">+C53-(C$7+F53*C$8)</f>
        <v>-0.12084000000322703</v>
      </c>
      <c r="H53">
        <f>+G53</f>
        <v>-0.12084000000322703</v>
      </c>
      <c r="O53">
        <f t="shared" ref="O53:O84" ca="1" si="9">+C$11+C$12*$F53</f>
        <v>-0.18585303983227511</v>
      </c>
      <c r="Q53" s="2">
        <f t="shared" ref="Q53:Q84" si="10">+C53-15018.5</f>
        <v>21538.103999999999</v>
      </c>
    </row>
    <row r="54" spans="1:17">
      <c r="A54" s="30" t="s">
        <v>110</v>
      </c>
      <c r="B54" s="31" t="s">
        <v>278</v>
      </c>
      <c r="C54" s="30">
        <v>36603.483</v>
      </c>
      <c r="D54" s="30" t="s">
        <v>44</v>
      </c>
      <c r="E54">
        <f t="shared" si="6"/>
        <v>931.83726594710993</v>
      </c>
      <c r="F54">
        <f t="shared" si="7"/>
        <v>932</v>
      </c>
      <c r="G54">
        <f t="shared" si="8"/>
        <v>-1.9829600000011851</v>
      </c>
      <c r="I54">
        <f>+G54</f>
        <v>-1.9829600000011851</v>
      </c>
      <c r="O54">
        <f t="shared" ca="1" si="9"/>
        <v>-0.18751557481661082</v>
      </c>
      <c r="Q54" s="2">
        <f t="shared" si="10"/>
        <v>21584.983</v>
      </c>
    </row>
    <row r="55" spans="1:17">
      <c r="A55" s="30" t="s">
        <v>102</v>
      </c>
      <c r="B55" s="31" t="s">
        <v>278</v>
      </c>
      <c r="C55" s="30">
        <v>36605.438000000002</v>
      </c>
      <c r="D55" s="30" t="s">
        <v>44</v>
      </c>
      <c r="E55">
        <f t="shared" si="6"/>
        <v>931.99770542818885</v>
      </c>
      <c r="F55">
        <f t="shared" si="7"/>
        <v>932</v>
      </c>
      <c r="G55">
        <f t="shared" si="8"/>
        <v>-2.7959999999438878E-2</v>
      </c>
      <c r="I55">
        <f>+G55</f>
        <v>-2.7959999999438878E-2</v>
      </c>
      <c r="O55">
        <f t="shared" ca="1" si="9"/>
        <v>-0.18751557481661082</v>
      </c>
      <c r="Q55" s="2">
        <f t="shared" si="10"/>
        <v>21586.938000000002</v>
      </c>
    </row>
    <row r="56" spans="1:17">
      <c r="A56" s="30" t="s">
        <v>102</v>
      </c>
      <c r="B56" s="31" t="s">
        <v>278</v>
      </c>
      <c r="C56" s="30">
        <v>36605.476000000002</v>
      </c>
      <c r="D56" s="30" t="s">
        <v>44</v>
      </c>
      <c r="E56">
        <f t="shared" si="6"/>
        <v>932.00082394495666</v>
      </c>
      <c r="F56">
        <f t="shared" si="7"/>
        <v>932</v>
      </c>
      <c r="G56">
        <f t="shared" si="8"/>
        <v>1.0040000001026783E-2</v>
      </c>
      <c r="I56">
        <f>+G56</f>
        <v>1.0040000001026783E-2</v>
      </c>
      <c r="O56">
        <f t="shared" ca="1" si="9"/>
        <v>-0.18751557481661082</v>
      </c>
      <c r="Q56" s="2">
        <f t="shared" si="10"/>
        <v>21586.976000000002</v>
      </c>
    </row>
    <row r="57" spans="1:17">
      <c r="A57" s="30" t="s">
        <v>102</v>
      </c>
      <c r="B57" s="31" t="s">
        <v>278</v>
      </c>
      <c r="C57" s="30">
        <v>36605.480000000003</v>
      </c>
      <c r="D57" s="30" t="s">
        <v>44</v>
      </c>
      <c r="E57">
        <f t="shared" si="6"/>
        <v>932.00115220987971</v>
      </c>
      <c r="F57">
        <f t="shared" si="7"/>
        <v>932</v>
      </c>
      <c r="G57">
        <f t="shared" si="8"/>
        <v>1.404000000184169E-2</v>
      </c>
      <c r="I57">
        <f>+G57</f>
        <v>1.404000000184169E-2</v>
      </c>
      <c r="O57">
        <f t="shared" ca="1" si="9"/>
        <v>-0.18751557481661082</v>
      </c>
      <c r="Q57" s="2">
        <f t="shared" si="10"/>
        <v>21586.980000000003</v>
      </c>
    </row>
    <row r="58" spans="1:17">
      <c r="A58" t="s">
        <v>30</v>
      </c>
      <c r="C58" s="32">
        <v>36605.5</v>
      </c>
      <c r="D58" s="17" t="s">
        <v>29</v>
      </c>
      <c r="E58">
        <f t="shared" si="6"/>
        <v>932.002793534494</v>
      </c>
      <c r="F58">
        <f t="shared" si="7"/>
        <v>932</v>
      </c>
      <c r="G58">
        <f t="shared" si="8"/>
        <v>3.4039999998640269E-2</v>
      </c>
      <c r="H58">
        <f>+G58</f>
        <v>3.4039999998640269E-2</v>
      </c>
      <c r="O58">
        <f t="shared" ca="1" si="9"/>
        <v>-0.18751557481661082</v>
      </c>
      <c r="Q58" s="2">
        <f t="shared" si="10"/>
        <v>21587</v>
      </c>
    </row>
    <row r="59" spans="1:17">
      <c r="A59" s="30" t="s">
        <v>102</v>
      </c>
      <c r="B59" s="31" t="s">
        <v>278</v>
      </c>
      <c r="C59" s="30">
        <v>36605.519999999997</v>
      </c>
      <c r="D59" s="30" t="s">
        <v>44</v>
      </c>
      <c r="E59">
        <f t="shared" si="6"/>
        <v>932.00443485910841</v>
      </c>
      <c r="F59">
        <f t="shared" si="7"/>
        <v>932</v>
      </c>
      <c r="G59">
        <f t="shared" si="8"/>
        <v>5.4039999995438848E-2</v>
      </c>
      <c r="I59">
        <f>+G59</f>
        <v>5.4039999995438848E-2</v>
      </c>
      <c r="O59">
        <f t="shared" ca="1" si="9"/>
        <v>-0.18751557481661082</v>
      </c>
      <c r="Q59" s="2">
        <f t="shared" si="10"/>
        <v>21587.019999999997</v>
      </c>
    </row>
    <row r="60" spans="1:17">
      <c r="A60" s="30" t="s">
        <v>110</v>
      </c>
      <c r="B60" s="31" t="s">
        <v>278</v>
      </c>
      <c r="C60" s="30">
        <v>36628.36</v>
      </c>
      <c r="D60" s="30" t="s">
        <v>44</v>
      </c>
      <c r="E60">
        <f t="shared" si="6"/>
        <v>933.87882756900126</v>
      </c>
      <c r="F60">
        <f t="shared" si="7"/>
        <v>934</v>
      </c>
      <c r="G60">
        <f t="shared" si="8"/>
        <v>-1.4765199999965262</v>
      </c>
      <c r="I60">
        <f>+G60</f>
        <v>-1.4765199999965262</v>
      </c>
      <c r="O60">
        <f t="shared" ca="1" si="9"/>
        <v>-0.18834684230877866</v>
      </c>
      <c r="Q60" s="2">
        <f t="shared" si="10"/>
        <v>21609.86</v>
      </c>
    </row>
    <row r="61" spans="1:17">
      <c r="A61" s="30" t="s">
        <v>170</v>
      </c>
      <c r="B61" s="31" t="s">
        <v>278</v>
      </c>
      <c r="C61" s="30">
        <v>37651.625999999997</v>
      </c>
      <c r="D61" s="30" t="s">
        <v>44</v>
      </c>
      <c r="E61">
        <f t="shared" si="6"/>
        <v>1017.8544112240339</v>
      </c>
      <c r="F61">
        <f t="shared" si="7"/>
        <v>1018</v>
      </c>
      <c r="G61">
        <f t="shared" si="8"/>
        <v>-1.774040000003879</v>
      </c>
      <c r="I61">
        <f>+G61</f>
        <v>-1.774040000003879</v>
      </c>
      <c r="O61">
        <f t="shared" ca="1" si="9"/>
        <v>-0.22326007697982855</v>
      </c>
      <c r="Q61" s="2">
        <f t="shared" si="10"/>
        <v>22633.125999999997</v>
      </c>
    </row>
    <row r="62" spans="1:17">
      <c r="A62" s="30" t="s">
        <v>170</v>
      </c>
      <c r="B62" s="31" t="s">
        <v>278</v>
      </c>
      <c r="C62" s="30">
        <v>37747.322999999997</v>
      </c>
      <c r="D62" s="30" t="s">
        <v>44</v>
      </c>
      <c r="E62">
        <f t="shared" si="6"/>
        <v>1025.7079033062839</v>
      </c>
      <c r="F62">
        <f t="shared" si="7"/>
        <v>1025.5</v>
      </c>
      <c r="G62">
        <f t="shared" si="8"/>
        <v>2.5333599999939906</v>
      </c>
      <c r="I62">
        <f>+G62</f>
        <v>2.5333599999939906</v>
      </c>
      <c r="O62">
        <f t="shared" ca="1" si="9"/>
        <v>-0.22637733007545799</v>
      </c>
      <c r="Q62" s="2">
        <f t="shared" si="10"/>
        <v>22728.822999999997</v>
      </c>
    </row>
    <row r="63" spans="1:17" ht="12.75" customHeight="1">
      <c r="A63" s="30" t="s">
        <v>178</v>
      </c>
      <c r="B63" s="31" t="s">
        <v>33</v>
      </c>
      <c r="C63" s="30">
        <v>37933.64</v>
      </c>
      <c r="D63" s="30" t="s">
        <v>44</v>
      </c>
      <c r="E63">
        <f t="shared" si="6"/>
        <v>1040.9982372173638</v>
      </c>
      <c r="F63">
        <f t="shared" si="7"/>
        <v>1041</v>
      </c>
      <c r="G63">
        <f t="shared" si="8"/>
        <v>-2.148000000306638E-2</v>
      </c>
      <c r="I63">
        <f>+G63</f>
        <v>-2.148000000306638E-2</v>
      </c>
      <c r="O63">
        <f t="shared" ca="1" si="9"/>
        <v>-0.23281965313975886</v>
      </c>
      <c r="Q63" s="2">
        <f t="shared" si="10"/>
        <v>22915.14</v>
      </c>
    </row>
    <row r="64" spans="1:17">
      <c r="A64" t="s">
        <v>30</v>
      </c>
      <c r="C64" s="32">
        <v>37945.64</v>
      </c>
      <c r="D64" s="17" t="s">
        <v>29</v>
      </c>
      <c r="E64">
        <f t="shared" si="6"/>
        <v>1041.9830319861339</v>
      </c>
      <c r="F64">
        <f t="shared" si="7"/>
        <v>1042</v>
      </c>
      <c r="G64">
        <f t="shared" si="8"/>
        <v>-0.20676000000094064</v>
      </c>
      <c r="H64">
        <f>+G64</f>
        <v>-0.20676000000094064</v>
      </c>
      <c r="O64">
        <f t="shared" ca="1" si="9"/>
        <v>-0.2332352868858428</v>
      </c>
      <c r="Q64" s="2">
        <f t="shared" si="10"/>
        <v>22927.14</v>
      </c>
    </row>
    <row r="65" spans="1:17">
      <c r="A65" s="30" t="s">
        <v>170</v>
      </c>
      <c r="B65" s="31" t="s">
        <v>33</v>
      </c>
      <c r="C65" s="30">
        <v>38327.605000000003</v>
      </c>
      <c r="D65" s="30" t="s">
        <v>44</v>
      </c>
      <c r="E65">
        <f t="shared" si="6"/>
        <v>1073.329459807243</v>
      </c>
      <c r="F65">
        <f t="shared" si="7"/>
        <v>1073.5</v>
      </c>
      <c r="G65">
        <f t="shared" si="8"/>
        <v>-2.0780799999993178</v>
      </c>
      <c r="I65">
        <f>+G65</f>
        <v>-2.0780799999993178</v>
      </c>
      <c r="O65">
        <f t="shared" ca="1" si="9"/>
        <v>-0.24632774988748649</v>
      </c>
      <c r="Q65" s="2">
        <f t="shared" si="10"/>
        <v>23309.105000000003</v>
      </c>
    </row>
    <row r="66" spans="1:17">
      <c r="A66" s="30" t="s">
        <v>170</v>
      </c>
      <c r="B66" s="31" t="s">
        <v>278</v>
      </c>
      <c r="C66" s="30">
        <v>38372.616000000002</v>
      </c>
      <c r="D66" s="30" t="s">
        <v>44</v>
      </c>
      <c r="E66">
        <f t="shared" si="6"/>
        <v>1077.0233429186692</v>
      </c>
      <c r="F66">
        <f t="shared" si="7"/>
        <v>1077</v>
      </c>
      <c r="G66">
        <f t="shared" si="8"/>
        <v>0.28444000000308733</v>
      </c>
      <c r="I66">
        <f>+G66</f>
        <v>0.28444000000308733</v>
      </c>
      <c r="O66">
        <f t="shared" ca="1" si="9"/>
        <v>-0.24778246799878026</v>
      </c>
      <c r="Q66" s="2">
        <f t="shared" si="10"/>
        <v>23354.116000000002</v>
      </c>
    </row>
    <row r="67" spans="1:17">
      <c r="A67" s="30" t="s">
        <v>170</v>
      </c>
      <c r="B67" s="31" t="s">
        <v>278</v>
      </c>
      <c r="C67" s="30">
        <v>38385.580999999998</v>
      </c>
      <c r="D67" s="30" t="s">
        <v>44</v>
      </c>
      <c r="E67">
        <f t="shared" si="6"/>
        <v>1078.0873316000943</v>
      </c>
      <c r="F67">
        <f t="shared" si="7"/>
        <v>1078</v>
      </c>
      <c r="G67">
        <f t="shared" si="8"/>
        <v>1.0641600000017206</v>
      </c>
      <c r="I67">
        <f>+G67</f>
        <v>1.0641600000017206</v>
      </c>
      <c r="O67">
        <f t="shared" ca="1" si="9"/>
        <v>-0.24819810174486415</v>
      </c>
      <c r="Q67" s="2">
        <f t="shared" si="10"/>
        <v>23367.080999999998</v>
      </c>
    </row>
    <row r="68" spans="1:17">
      <c r="A68" s="30" t="s">
        <v>170</v>
      </c>
      <c r="B68" s="31" t="s">
        <v>278</v>
      </c>
      <c r="C68" s="30">
        <v>38410.5</v>
      </c>
      <c r="D68" s="30" t="s">
        <v>44</v>
      </c>
      <c r="E68">
        <f t="shared" si="6"/>
        <v>1080.1323400036765</v>
      </c>
      <c r="F68">
        <f t="shared" si="7"/>
        <v>1080</v>
      </c>
      <c r="G68">
        <f t="shared" si="8"/>
        <v>1.6126000000003842</v>
      </c>
      <c r="I68">
        <f>+G68</f>
        <v>1.6126000000003842</v>
      </c>
      <c r="O68">
        <f t="shared" ca="1" si="9"/>
        <v>-0.24902936923703203</v>
      </c>
      <c r="Q68" s="2">
        <f t="shared" si="10"/>
        <v>23392</v>
      </c>
    </row>
    <row r="69" spans="1:17">
      <c r="A69" t="s">
        <v>30</v>
      </c>
      <c r="C69" s="32">
        <v>38457.410000000003</v>
      </c>
      <c r="D69" s="17" t="s">
        <v>29</v>
      </c>
      <c r="E69">
        <f t="shared" si="6"/>
        <v>1083.982066887261</v>
      </c>
      <c r="F69">
        <f t="shared" si="7"/>
        <v>1084</v>
      </c>
      <c r="G69">
        <f t="shared" si="8"/>
        <v>-0.21851999999489635</v>
      </c>
      <c r="H69">
        <f>+G69</f>
        <v>-0.21851999999489635</v>
      </c>
      <c r="O69">
        <f t="shared" ca="1" si="9"/>
        <v>-0.25069190422136767</v>
      </c>
      <c r="Q69" s="2">
        <f t="shared" si="10"/>
        <v>23438.910000000003</v>
      </c>
    </row>
    <row r="70" spans="1:17">
      <c r="A70" s="30" t="s">
        <v>170</v>
      </c>
      <c r="B70" s="31" t="s">
        <v>33</v>
      </c>
      <c r="C70" s="30">
        <v>38853.440000000002</v>
      </c>
      <c r="D70" s="30" t="s">
        <v>44</v>
      </c>
      <c r="E70">
        <f t="shared" si="6"/>
        <v>1116.4827562435989</v>
      </c>
      <c r="F70">
        <f t="shared" si="7"/>
        <v>1116.5</v>
      </c>
      <c r="G70">
        <f t="shared" si="8"/>
        <v>-0.21011999999609543</v>
      </c>
      <c r="I70">
        <f t="shared" ref="I70:I77" si="11">+G70</f>
        <v>-0.21011999999609543</v>
      </c>
      <c r="O70">
        <f t="shared" ca="1" si="9"/>
        <v>-0.26420000096909535</v>
      </c>
      <c r="Q70" s="2">
        <f t="shared" si="10"/>
        <v>23834.940000000002</v>
      </c>
    </row>
    <row r="71" spans="1:17">
      <c r="A71" s="30" t="s">
        <v>170</v>
      </c>
      <c r="B71" s="31" t="s">
        <v>33</v>
      </c>
      <c r="C71" s="30">
        <v>38878.385999999999</v>
      </c>
      <c r="D71" s="30" t="s">
        <v>44</v>
      </c>
      <c r="E71">
        <f t="shared" si="6"/>
        <v>1118.5299804354104</v>
      </c>
      <c r="F71">
        <f t="shared" si="7"/>
        <v>1118.5</v>
      </c>
      <c r="G71">
        <f t="shared" si="8"/>
        <v>0.36531999999715481</v>
      </c>
      <c r="I71">
        <f t="shared" si="11"/>
        <v>0.36531999999715481</v>
      </c>
      <c r="O71">
        <f t="shared" ca="1" si="9"/>
        <v>-0.26503126846126324</v>
      </c>
      <c r="Q71" s="2">
        <f t="shared" si="10"/>
        <v>23859.885999999999</v>
      </c>
    </row>
    <row r="72" spans="1:17">
      <c r="A72" s="30" t="s">
        <v>170</v>
      </c>
      <c r="B72" s="31" t="s">
        <v>278</v>
      </c>
      <c r="C72" s="30">
        <v>38883.362999999998</v>
      </c>
      <c r="D72" s="30" t="s">
        <v>44</v>
      </c>
      <c r="E72">
        <f t="shared" si="6"/>
        <v>1118.9384240657578</v>
      </c>
      <c r="F72">
        <f t="shared" si="7"/>
        <v>1119</v>
      </c>
      <c r="G72">
        <f t="shared" si="8"/>
        <v>-0.75032000000646804</v>
      </c>
      <c r="I72">
        <f t="shared" si="11"/>
        <v>-0.75032000000646804</v>
      </c>
      <c r="O72">
        <f t="shared" ca="1" si="9"/>
        <v>-0.26523908533430518</v>
      </c>
      <c r="Q72" s="2">
        <f t="shared" si="10"/>
        <v>23864.862999999998</v>
      </c>
    </row>
    <row r="73" spans="1:17">
      <c r="A73" s="30" t="s">
        <v>170</v>
      </c>
      <c r="B73" s="31" t="s">
        <v>278</v>
      </c>
      <c r="C73" s="30">
        <v>39027.624000000003</v>
      </c>
      <c r="D73" s="30" t="s">
        <v>44</v>
      </c>
      <c r="E73">
        <f t="shared" si="6"/>
        <v>1130.7773805772213</v>
      </c>
      <c r="F73">
        <f t="shared" si="7"/>
        <v>1131</v>
      </c>
      <c r="G73">
        <f t="shared" si="8"/>
        <v>-2.712679999996908</v>
      </c>
      <c r="I73">
        <f t="shared" si="11"/>
        <v>-2.712679999996908</v>
      </c>
      <c r="O73">
        <f t="shared" ca="1" si="9"/>
        <v>-0.27022669028731228</v>
      </c>
      <c r="Q73" s="2">
        <f t="shared" si="10"/>
        <v>24009.124000000003</v>
      </c>
    </row>
    <row r="74" spans="1:17">
      <c r="A74" s="30" t="s">
        <v>170</v>
      </c>
      <c r="B74" s="31" t="s">
        <v>278</v>
      </c>
      <c r="C74" s="30">
        <v>39040.618999999999</v>
      </c>
      <c r="D74" s="30" t="s">
        <v>44</v>
      </c>
      <c r="E74">
        <f t="shared" si="6"/>
        <v>1131.8438312455683</v>
      </c>
      <c r="F74">
        <f t="shared" si="7"/>
        <v>1132</v>
      </c>
      <c r="G74">
        <f t="shared" si="8"/>
        <v>-1.9029599999994389</v>
      </c>
      <c r="I74">
        <f t="shared" si="11"/>
        <v>-1.9029599999994389</v>
      </c>
      <c r="O74">
        <f t="shared" ca="1" si="9"/>
        <v>-0.27064232403339616</v>
      </c>
      <c r="Q74" s="2">
        <f t="shared" si="10"/>
        <v>24022.118999999999</v>
      </c>
    </row>
    <row r="75" spans="1:17">
      <c r="A75" s="30" t="s">
        <v>170</v>
      </c>
      <c r="B75" s="31" t="s">
        <v>33</v>
      </c>
      <c r="C75" s="30">
        <v>39413.646999999997</v>
      </c>
      <c r="D75" s="30" t="s">
        <v>44</v>
      </c>
      <c r="E75">
        <f t="shared" si="6"/>
        <v>1162.4568331626353</v>
      </c>
      <c r="F75">
        <f t="shared" si="7"/>
        <v>1162.5</v>
      </c>
      <c r="G75">
        <f t="shared" si="8"/>
        <v>-0.5260000000052969</v>
      </c>
      <c r="I75">
        <f t="shared" si="11"/>
        <v>-0.5260000000052969</v>
      </c>
      <c r="O75">
        <f t="shared" ca="1" si="9"/>
        <v>-0.28331915328895596</v>
      </c>
      <c r="Q75" s="2">
        <f t="shared" si="10"/>
        <v>24395.146999999997</v>
      </c>
    </row>
    <row r="76" spans="1:17">
      <c r="A76" s="30" t="s">
        <v>170</v>
      </c>
      <c r="B76" s="31" t="s">
        <v>33</v>
      </c>
      <c r="C76" s="30">
        <v>39508.567000000003</v>
      </c>
      <c r="D76" s="30" t="s">
        <v>44</v>
      </c>
      <c r="E76">
        <f t="shared" si="6"/>
        <v>1170.2465597836078</v>
      </c>
      <c r="F76">
        <f t="shared" si="7"/>
        <v>1170</v>
      </c>
      <c r="G76">
        <f t="shared" si="8"/>
        <v>3.004399999997986</v>
      </c>
      <c r="I76">
        <f t="shared" si="11"/>
        <v>3.004399999997986</v>
      </c>
      <c r="O76">
        <f t="shared" ca="1" si="9"/>
        <v>-0.28643640638458545</v>
      </c>
      <c r="Q76" s="2">
        <f t="shared" si="10"/>
        <v>24490.067000000003</v>
      </c>
    </row>
    <row r="77" spans="1:17">
      <c r="A77" s="30" t="s">
        <v>170</v>
      </c>
      <c r="B77" s="31" t="s">
        <v>278</v>
      </c>
      <c r="C77" s="30">
        <v>39529.542000000001</v>
      </c>
      <c r="D77" s="30" t="s">
        <v>44</v>
      </c>
      <c r="E77">
        <f t="shared" si="6"/>
        <v>1171.9678989731874</v>
      </c>
      <c r="F77">
        <f t="shared" si="7"/>
        <v>1172</v>
      </c>
      <c r="G77">
        <f t="shared" si="8"/>
        <v>-0.39115999999921769</v>
      </c>
      <c r="I77">
        <f t="shared" si="11"/>
        <v>-0.39115999999921769</v>
      </c>
      <c r="O77">
        <f t="shared" ca="1" si="9"/>
        <v>-0.28726767387675334</v>
      </c>
      <c r="Q77" s="2">
        <f t="shared" si="10"/>
        <v>24511.042000000001</v>
      </c>
    </row>
    <row r="78" spans="1:17" ht="12.75" customHeight="1">
      <c r="A78" t="s">
        <v>30</v>
      </c>
      <c r="C78" s="32">
        <v>40504.620000000003</v>
      </c>
      <c r="D78" s="17" t="s">
        <v>29</v>
      </c>
      <c r="E78">
        <f t="shared" si="6"/>
        <v>1251.9888751017622</v>
      </c>
      <c r="F78">
        <f t="shared" si="7"/>
        <v>1252</v>
      </c>
      <c r="G78">
        <f t="shared" si="8"/>
        <v>-0.13556000000244239</v>
      </c>
      <c r="H78">
        <f>+G78</f>
        <v>-0.13556000000244239</v>
      </c>
      <c r="O78">
        <f t="shared" ca="1" si="9"/>
        <v>-0.32051837356346746</v>
      </c>
      <c r="Q78" s="2">
        <f t="shared" si="10"/>
        <v>25486.120000000003</v>
      </c>
    </row>
    <row r="79" spans="1:17">
      <c r="A79" s="30" t="s">
        <v>110</v>
      </c>
      <c r="B79" s="31" t="s">
        <v>33</v>
      </c>
      <c r="C79" s="30">
        <v>40532.603000000003</v>
      </c>
      <c r="D79" s="30" t="s">
        <v>44</v>
      </c>
      <c r="E79">
        <f t="shared" si="6"/>
        <v>1254.2853344363036</v>
      </c>
      <c r="F79">
        <f t="shared" si="7"/>
        <v>1254.5</v>
      </c>
      <c r="G79">
        <f t="shared" si="8"/>
        <v>-2.6157600000005914</v>
      </c>
      <c r="I79">
        <f>+G79</f>
        <v>-2.6157600000005914</v>
      </c>
      <c r="O79">
        <f t="shared" ca="1" si="9"/>
        <v>-0.32155745792867729</v>
      </c>
      <c r="Q79" s="2">
        <f t="shared" si="10"/>
        <v>25514.103000000003</v>
      </c>
    </row>
    <row r="80" spans="1:17">
      <c r="A80" s="30" t="s">
        <v>110</v>
      </c>
      <c r="B80" s="31" t="s">
        <v>278</v>
      </c>
      <c r="C80" s="30">
        <v>40917.544999999998</v>
      </c>
      <c r="D80" s="30" t="s">
        <v>44</v>
      </c>
      <c r="E80">
        <f t="shared" si="6"/>
        <v>1285.8760734262978</v>
      </c>
      <c r="F80">
        <f t="shared" si="7"/>
        <v>1286</v>
      </c>
      <c r="G80">
        <f t="shared" si="8"/>
        <v>-1.5100800000000163</v>
      </c>
      <c r="I80">
        <f>+G80</f>
        <v>-1.5100800000000163</v>
      </c>
      <c r="O80">
        <f t="shared" ca="1" si="9"/>
        <v>-0.33464992093032098</v>
      </c>
      <c r="Q80" s="2">
        <f t="shared" si="10"/>
        <v>25899.044999999998</v>
      </c>
    </row>
    <row r="81" spans="1:17" ht="12.75" customHeight="1">
      <c r="A81" s="30" t="s">
        <v>288</v>
      </c>
      <c r="B81" s="31" t="s">
        <v>33</v>
      </c>
      <c r="C81" s="30">
        <v>41411.368000000002</v>
      </c>
      <c r="D81" s="30" t="s">
        <v>44</v>
      </c>
      <c r="E81">
        <f t="shared" si="6"/>
        <v>1326.4022656844982</v>
      </c>
      <c r="F81">
        <f t="shared" si="7"/>
        <v>1326.5</v>
      </c>
      <c r="G81">
        <f t="shared" si="8"/>
        <v>-1.190920000000915</v>
      </c>
      <c r="I81">
        <f>+G81</f>
        <v>-1.190920000000915</v>
      </c>
      <c r="O81">
        <f t="shared" ca="1" si="9"/>
        <v>-0.35148308764672009</v>
      </c>
      <c r="Q81" s="2">
        <f t="shared" si="10"/>
        <v>26392.868000000002</v>
      </c>
    </row>
    <row r="82" spans="1:17">
      <c r="A82" s="30" t="s">
        <v>241</v>
      </c>
      <c r="B82" s="31" t="s">
        <v>278</v>
      </c>
      <c r="C82" s="30">
        <v>41721.730000000003</v>
      </c>
      <c r="D82" s="30" t="s">
        <v>44</v>
      </c>
      <c r="E82">
        <f t="shared" si="6"/>
        <v>1351.8725051865861</v>
      </c>
      <c r="F82">
        <f t="shared" si="7"/>
        <v>1352</v>
      </c>
      <c r="G82">
        <f t="shared" si="8"/>
        <v>-1.5535599999930128</v>
      </c>
      <c r="I82">
        <f>+G82</f>
        <v>-1.5535599999930128</v>
      </c>
      <c r="O82">
        <f t="shared" ca="1" si="9"/>
        <v>-0.36208174817186023</v>
      </c>
      <c r="Q82" s="2">
        <f t="shared" si="10"/>
        <v>26703.230000000003</v>
      </c>
    </row>
    <row r="83" spans="1:17">
      <c r="A83" s="30" t="s">
        <v>241</v>
      </c>
      <c r="B83" s="31" t="s">
        <v>33</v>
      </c>
      <c r="C83" s="30">
        <v>41726.387199999997</v>
      </c>
      <c r="D83" s="30" t="s">
        <v>44</v>
      </c>
      <c r="E83">
        <f t="shared" si="6"/>
        <v>1352.2547040363452</v>
      </c>
      <c r="F83">
        <f t="shared" si="7"/>
        <v>1352.5</v>
      </c>
      <c r="G83">
        <f t="shared" si="8"/>
        <v>-2.989000000001397</v>
      </c>
      <c r="I83">
        <f>+G83</f>
        <v>-2.989000000001397</v>
      </c>
      <c r="O83">
        <f t="shared" ca="1" si="9"/>
        <v>-0.36228956504490217</v>
      </c>
      <c r="Q83" s="2">
        <f t="shared" si="10"/>
        <v>26707.887199999997</v>
      </c>
    </row>
    <row r="84" spans="1:17">
      <c r="A84" s="30" t="s">
        <v>110</v>
      </c>
      <c r="B84" s="31" t="s">
        <v>33</v>
      </c>
      <c r="C84" s="30">
        <v>41796.345999999998</v>
      </c>
      <c r="D84" s="30" t="s">
        <v>44</v>
      </c>
      <c r="E84">
        <f t="shared" si="6"/>
        <v>1357.9959590587987</v>
      </c>
      <c r="F84">
        <f t="shared" si="7"/>
        <v>1358</v>
      </c>
      <c r="G84">
        <f t="shared" si="8"/>
        <v>-4.9240000000281725E-2</v>
      </c>
      <c r="I84">
        <f>+G84</f>
        <v>-4.9240000000281725E-2</v>
      </c>
      <c r="O84">
        <f t="shared" ca="1" si="9"/>
        <v>-0.36457555064836378</v>
      </c>
      <c r="Q84" s="2">
        <f t="shared" si="10"/>
        <v>26777.845999999998</v>
      </c>
    </row>
    <row r="85" spans="1:17">
      <c r="A85" s="30" t="s">
        <v>110</v>
      </c>
      <c r="B85" s="31" t="s">
        <v>33</v>
      </c>
      <c r="C85" s="30">
        <v>42016.491000000002</v>
      </c>
      <c r="D85" s="30" t="s">
        <v>44</v>
      </c>
      <c r="E85">
        <f t="shared" ref="E85:E92" si="12">+(C85-C$7)/C$8</f>
        <v>1376.0624294230417</v>
      </c>
      <c r="F85">
        <f t="shared" ref="F85:F92" si="13">ROUND(2*E85,0)/2</f>
        <v>1376</v>
      </c>
      <c r="G85">
        <f t="shared" ref="G85:G92" si="14">+C85-(C$7+F85*C$8)</f>
        <v>0.76071999999840045</v>
      </c>
      <c r="I85">
        <f>+G85</f>
        <v>0.76071999999840045</v>
      </c>
      <c r="O85">
        <f t="shared" ref="O85:O92" ca="1" si="15">+C$11+C$12*$F85</f>
        <v>-0.37205695807787442</v>
      </c>
      <c r="Q85" s="2">
        <f t="shared" ref="Q85:Q92" si="16">+C85-15018.5</f>
        <v>26997.991000000002</v>
      </c>
    </row>
    <row r="86" spans="1:17">
      <c r="A86" s="30" t="s">
        <v>255</v>
      </c>
      <c r="B86" s="31" t="s">
        <v>33</v>
      </c>
      <c r="C86" s="30">
        <v>42464.338000000003</v>
      </c>
      <c r="D86" s="30" t="s">
        <v>44</v>
      </c>
      <c r="E86">
        <f t="shared" si="12"/>
        <v>1412.8155446571604</v>
      </c>
      <c r="F86">
        <f t="shared" si="13"/>
        <v>1413</v>
      </c>
      <c r="G86">
        <f t="shared" si="14"/>
        <v>-2.247640000001411</v>
      </c>
      <c r="I86">
        <f>+G86</f>
        <v>-2.247640000001411</v>
      </c>
      <c r="O86">
        <f t="shared" ca="1" si="15"/>
        <v>-0.38743540668297971</v>
      </c>
      <c r="Q86" s="2">
        <f t="shared" si="16"/>
        <v>27445.838000000003</v>
      </c>
    </row>
    <row r="87" spans="1:17">
      <c r="A87" s="30" t="s">
        <v>110</v>
      </c>
      <c r="B87" s="31" t="s">
        <v>33</v>
      </c>
      <c r="C87" s="30">
        <v>42870.391000000003</v>
      </c>
      <c r="D87" s="30" t="s">
        <v>44</v>
      </c>
      <c r="E87">
        <f t="shared" si="12"/>
        <v>1446.1387838441137</v>
      </c>
      <c r="F87">
        <f t="shared" si="13"/>
        <v>1446</v>
      </c>
      <c r="G87">
        <f t="shared" si="14"/>
        <v>1.6911200000031386</v>
      </c>
      <c r="I87">
        <f>+G87</f>
        <v>1.6911200000031386</v>
      </c>
      <c r="O87">
        <f t="shared" ca="1" si="15"/>
        <v>-0.40115132030374934</v>
      </c>
      <c r="Q87" s="2">
        <f t="shared" si="16"/>
        <v>27851.891000000003</v>
      </c>
    </row>
    <row r="88" spans="1:17">
      <c r="A88" s="30" t="s">
        <v>262</v>
      </c>
      <c r="B88" s="31" t="s">
        <v>33</v>
      </c>
      <c r="C88" s="30">
        <v>45402.351999999999</v>
      </c>
      <c r="D88" s="30" t="s">
        <v>44</v>
      </c>
      <c r="E88">
        <f t="shared" si="12"/>
        <v>1653.9272794716246</v>
      </c>
      <c r="F88">
        <f t="shared" si="13"/>
        <v>1654</v>
      </c>
      <c r="G88">
        <f t="shared" si="14"/>
        <v>-0.88612000000284752</v>
      </c>
      <c r="I88">
        <f>+G88</f>
        <v>-0.88612000000284752</v>
      </c>
      <c r="O88">
        <f t="shared" ca="1" si="15"/>
        <v>-0.48760313948920619</v>
      </c>
      <c r="Q88" s="2">
        <f t="shared" si="16"/>
        <v>30383.851999999999</v>
      </c>
    </row>
    <row r="89" spans="1:17">
      <c r="A89" s="30" t="s">
        <v>267</v>
      </c>
      <c r="B89" s="31" t="s">
        <v>33</v>
      </c>
      <c r="C89" s="30">
        <v>53055.25</v>
      </c>
      <c r="D89" s="30" t="s">
        <v>44</v>
      </c>
      <c r="E89">
        <f t="shared" si="12"/>
        <v>2281.9717724992779</v>
      </c>
      <c r="F89">
        <f t="shared" si="13"/>
        <v>2282</v>
      </c>
      <c r="G89">
        <f t="shared" si="14"/>
        <v>-0.34395999999833293</v>
      </c>
      <c r="I89">
        <f>+G89</f>
        <v>-0.34395999999833293</v>
      </c>
      <c r="O89">
        <f t="shared" ca="1" si="15"/>
        <v>-0.74862113202991232</v>
      </c>
      <c r="Q89" s="2">
        <f t="shared" si="16"/>
        <v>38036.75</v>
      </c>
    </row>
    <row r="90" spans="1:17" ht="12.75" customHeight="1">
      <c r="A90" s="11" t="s">
        <v>32</v>
      </c>
      <c r="B90" s="6" t="s">
        <v>33</v>
      </c>
      <c r="C90" s="12">
        <v>53359.874400000001</v>
      </c>
      <c r="D90" s="12">
        <v>5.9999999999999995E-4</v>
      </c>
      <c r="E90">
        <f t="shared" si="12"/>
        <v>2306.9711487959244</v>
      </c>
      <c r="F90">
        <f t="shared" si="13"/>
        <v>2307</v>
      </c>
      <c r="G90">
        <f t="shared" si="14"/>
        <v>-0.35155999999551568</v>
      </c>
      <c r="K90">
        <f>+G90</f>
        <v>-0.35155999999551568</v>
      </c>
      <c r="O90">
        <f t="shared" ca="1" si="15"/>
        <v>-0.75901197568201051</v>
      </c>
      <c r="Q90" s="2">
        <f t="shared" si="16"/>
        <v>38341.374400000001</v>
      </c>
    </row>
    <row r="91" spans="1:17">
      <c r="A91" s="30" t="s">
        <v>277</v>
      </c>
      <c r="B91" s="31" t="s">
        <v>33</v>
      </c>
      <c r="C91" s="30">
        <v>53761.95</v>
      </c>
      <c r="D91" s="30" t="s">
        <v>44</v>
      </c>
      <c r="E91">
        <f t="shared" si="12"/>
        <v>2339.9679777567685</v>
      </c>
      <c r="F91">
        <f t="shared" si="13"/>
        <v>2340</v>
      </c>
      <c r="G91">
        <f t="shared" si="14"/>
        <v>-0.39020000000891741</v>
      </c>
      <c r="I91">
        <f>+G91</f>
        <v>-0.39020000000891741</v>
      </c>
      <c r="O91">
        <f t="shared" ca="1" si="15"/>
        <v>-0.77272788930278002</v>
      </c>
      <c r="Q91" s="2">
        <f t="shared" si="16"/>
        <v>38743.449999999997</v>
      </c>
    </row>
    <row r="92" spans="1:17" ht="12.75" customHeight="1">
      <c r="A92" s="43" t="s">
        <v>287</v>
      </c>
      <c r="B92" s="44" t="s">
        <v>33</v>
      </c>
      <c r="C92" s="45">
        <v>57064.126099999994</v>
      </c>
      <c r="D92" s="46"/>
      <c r="E92">
        <f t="shared" si="12"/>
        <v>2610.9651234932635</v>
      </c>
      <c r="F92">
        <f t="shared" si="13"/>
        <v>2611</v>
      </c>
      <c r="G92">
        <f t="shared" si="14"/>
        <v>-0.42498000001069158</v>
      </c>
      <c r="K92">
        <f>+G92</f>
        <v>-0.42498000001069158</v>
      </c>
      <c r="O92">
        <f t="shared" ca="1" si="15"/>
        <v>-0.88536463449152425</v>
      </c>
      <c r="Q92" s="2">
        <f t="shared" si="16"/>
        <v>42045.626099999994</v>
      </c>
    </row>
    <row r="93" spans="1:17" ht="12.75" customHeight="1">
      <c r="B93" s="6"/>
    </row>
    <row r="94" spans="1:17" ht="12.75" customHeight="1">
      <c r="B94" s="6"/>
    </row>
    <row r="95" spans="1:17" ht="12.75" customHeight="1">
      <c r="B95" s="6"/>
    </row>
    <row r="96" spans="1:17" ht="12.75" customHeight="1">
      <c r="B96" s="6"/>
    </row>
    <row r="97" spans="2:2">
      <c r="B97" s="6"/>
    </row>
    <row r="98" spans="2:2">
      <c r="B98" s="6"/>
    </row>
    <row r="99" spans="2:2">
      <c r="B99" s="6"/>
    </row>
    <row r="100" spans="2:2">
      <c r="B100" s="6"/>
    </row>
    <row r="101" spans="2:2">
      <c r="B101" s="6"/>
    </row>
    <row r="102" spans="2:2">
      <c r="B102" s="6"/>
    </row>
    <row r="103" spans="2:2">
      <c r="B103" s="6"/>
    </row>
    <row r="104" spans="2:2">
      <c r="B104" s="6"/>
    </row>
    <row r="105" spans="2:2">
      <c r="B105" s="6"/>
    </row>
    <row r="106" spans="2:2">
      <c r="B106" s="6"/>
    </row>
    <row r="107" spans="2:2">
      <c r="B107" s="6"/>
    </row>
    <row r="108" spans="2:2">
      <c r="B108" s="6"/>
    </row>
    <row r="109" spans="2:2">
      <c r="B109" s="6"/>
    </row>
    <row r="110" spans="2:2">
      <c r="B110" s="6"/>
    </row>
    <row r="111" spans="2:2">
      <c r="B111" s="6"/>
    </row>
    <row r="112" spans="2:2">
      <c r="B112" s="6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  <row r="119" spans="2:2">
      <c r="B119" s="6"/>
    </row>
    <row r="120" spans="2:2">
      <c r="B120" s="6"/>
    </row>
    <row r="121" spans="2:2">
      <c r="B121" s="6"/>
    </row>
    <row r="122" spans="2:2">
      <c r="B122" s="6"/>
    </row>
    <row r="123" spans="2:2">
      <c r="B123" s="6"/>
    </row>
    <row r="124" spans="2:2">
      <c r="B124" s="6"/>
    </row>
    <row r="125" spans="2:2">
      <c r="B125" s="6"/>
    </row>
    <row r="126" spans="2:2">
      <c r="B126" s="6"/>
    </row>
    <row r="127" spans="2:2">
      <c r="B127" s="6"/>
    </row>
    <row r="128" spans="2:2">
      <c r="B128" s="6"/>
    </row>
    <row r="129" spans="2:2">
      <c r="B129" s="6"/>
    </row>
    <row r="130" spans="2:2">
      <c r="B130" s="6"/>
    </row>
    <row r="131" spans="2:2">
      <c r="B131" s="6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 s="6"/>
    </row>
    <row r="158" spans="2:2">
      <c r="B158" s="6"/>
    </row>
    <row r="159" spans="2:2">
      <c r="B159" s="6"/>
    </row>
    <row r="160" spans="2:2">
      <c r="B160" s="6"/>
    </row>
    <row r="161" spans="2:2">
      <c r="B161" s="6"/>
    </row>
    <row r="162" spans="2:2">
      <c r="B162" s="6"/>
    </row>
    <row r="163" spans="2:2">
      <c r="B163" s="6"/>
    </row>
    <row r="164" spans="2:2">
      <c r="B164" s="6"/>
    </row>
    <row r="165" spans="2:2">
      <c r="B165" s="6"/>
    </row>
    <row r="166" spans="2:2">
      <c r="B166" s="6"/>
    </row>
    <row r="167" spans="2:2">
      <c r="B167" s="6"/>
    </row>
    <row r="168" spans="2:2">
      <c r="B168" s="6"/>
    </row>
    <row r="169" spans="2:2">
      <c r="B169" s="6"/>
    </row>
    <row r="170" spans="2:2">
      <c r="B170" s="6"/>
    </row>
    <row r="171" spans="2:2">
      <c r="B171" s="6"/>
    </row>
    <row r="172" spans="2:2">
      <c r="B172" s="6"/>
    </row>
    <row r="173" spans="2:2">
      <c r="B173" s="6"/>
    </row>
    <row r="174" spans="2:2">
      <c r="B174" s="6"/>
    </row>
    <row r="175" spans="2:2">
      <c r="B175" s="6"/>
    </row>
    <row r="176" spans="2:2">
      <c r="B176" s="6"/>
    </row>
    <row r="177" spans="2:2">
      <c r="B177" s="6"/>
    </row>
    <row r="178" spans="2:2">
      <c r="B178" s="6"/>
    </row>
    <row r="179" spans="2:2">
      <c r="B179" s="6"/>
    </row>
    <row r="180" spans="2:2">
      <c r="B180" s="6"/>
    </row>
    <row r="181" spans="2:2">
      <c r="B181" s="6"/>
    </row>
    <row r="182" spans="2:2">
      <c r="B182" s="6"/>
    </row>
    <row r="183" spans="2:2">
      <c r="B183" s="6"/>
    </row>
    <row r="184" spans="2:2">
      <c r="B184" s="6"/>
    </row>
    <row r="185" spans="2:2">
      <c r="B185" s="6"/>
    </row>
    <row r="186" spans="2:2">
      <c r="B186" s="6"/>
    </row>
    <row r="187" spans="2:2">
      <c r="B187" s="6"/>
    </row>
    <row r="188" spans="2:2">
      <c r="B188" s="6"/>
    </row>
    <row r="189" spans="2:2">
      <c r="B189" s="6"/>
    </row>
    <row r="190" spans="2:2">
      <c r="B190" s="6"/>
    </row>
    <row r="191" spans="2:2">
      <c r="B191" s="6"/>
    </row>
    <row r="192" spans="2:2">
      <c r="B192" s="6"/>
    </row>
    <row r="193" spans="2:2">
      <c r="B193" s="6"/>
    </row>
    <row r="194" spans="2:2">
      <c r="B194" s="6"/>
    </row>
    <row r="195" spans="2:2">
      <c r="B195" s="6"/>
    </row>
    <row r="196" spans="2:2">
      <c r="B196" s="6"/>
    </row>
    <row r="197" spans="2:2">
      <c r="B197" s="6"/>
    </row>
    <row r="198" spans="2:2">
      <c r="B198" s="6"/>
    </row>
    <row r="199" spans="2:2">
      <c r="B199" s="6"/>
    </row>
    <row r="200" spans="2:2">
      <c r="B200" s="6"/>
    </row>
    <row r="201" spans="2:2">
      <c r="B201" s="6"/>
    </row>
    <row r="202" spans="2:2">
      <c r="B202" s="6"/>
    </row>
    <row r="203" spans="2:2">
      <c r="B203" s="6"/>
    </row>
    <row r="204" spans="2:2">
      <c r="B204" s="6"/>
    </row>
    <row r="205" spans="2:2">
      <c r="B205" s="6"/>
    </row>
    <row r="206" spans="2:2">
      <c r="B206" s="6"/>
    </row>
    <row r="207" spans="2:2">
      <c r="B207" s="6"/>
    </row>
    <row r="208" spans="2:2">
      <c r="B208" s="6"/>
    </row>
    <row r="209" spans="2:2">
      <c r="B209" s="6"/>
    </row>
    <row r="210" spans="2:2">
      <c r="B210" s="6"/>
    </row>
    <row r="211" spans="2:2">
      <c r="B211" s="6"/>
    </row>
    <row r="212" spans="2:2">
      <c r="B212" s="6"/>
    </row>
    <row r="213" spans="2:2">
      <c r="B213" s="6"/>
    </row>
    <row r="214" spans="2:2">
      <c r="B214" s="6"/>
    </row>
    <row r="215" spans="2:2">
      <c r="B215" s="6"/>
    </row>
    <row r="216" spans="2:2">
      <c r="B216" s="6"/>
    </row>
    <row r="217" spans="2:2">
      <c r="B217" s="6"/>
    </row>
    <row r="218" spans="2:2">
      <c r="B218" s="6"/>
    </row>
    <row r="219" spans="2:2">
      <c r="B219" s="6"/>
    </row>
    <row r="220" spans="2:2">
      <c r="B220" s="6"/>
    </row>
    <row r="221" spans="2:2">
      <c r="B221" s="6"/>
    </row>
    <row r="222" spans="2:2">
      <c r="B222" s="6"/>
    </row>
    <row r="223" spans="2:2">
      <c r="B223" s="6"/>
    </row>
    <row r="224" spans="2:2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1"/>
  <sheetViews>
    <sheetView topLeftCell="A32" workbookViewId="0">
      <selection activeCell="A26" sqref="A26:D79"/>
    </sheetView>
  </sheetViews>
  <sheetFormatPr defaultRowHeight="12.75"/>
  <cols>
    <col min="1" max="1" width="19.7109375" style="17" customWidth="1"/>
    <col min="2" max="2" width="4.42578125" style="16" customWidth="1"/>
    <col min="3" max="3" width="12.7109375" style="17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7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15" t="s">
        <v>35</v>
      </c>
      <c r="I1" s="18" t="s">
        <v>36</v>
      </c>
      <c r="J1" s="19" t="s">
        <v>37</v>
      </c>
    </row>
    <row r="2" spans="1:16">
      <c r="I2" s="20" t="s">
        <v>38</v>
      </c>
      <c r="J2" s="21" t="s">
        <v>39</v>
      </c>
    </row>
    <row r="3" spans="1:16">
      <c r="A3" s="22" t="s">
        <v>40</v>
      </c>
      <c r="I3" s="20" t="s">
        <v>41</v>
      </c>
      <c r="J3" s="21" t="s">
        <v>29</v>
      </c>
    </row>
    <row r="4" spans="1:16">
      <c r="I4" s="20" t="s">
        <v>42</v>
      </c>
      <c r="J4" s="21" t="s">
        <v>29</v>
      </c>
    </row>
    <row r="5" spans="1:16" ht="13.5" thickBot="1">
      <c r="I5" s="23" t="s">
        <v>43</v>
      </c>
      <c r="J5" s="24" t="s">
        <v>44</v>
      </c>
    </row>
    <row r="10" spans="1:16" ht="13.5" thickBot="1"/>
    <row r="11" spans="1:16" ht="12.75" customHeight="1" thickBot="1">
      <c r="A11" s="17" t="str">
        <f t="shared" ref="A11:A42" si="0">P11</f>
        <v> VSS 4.500 </v>
      </c>
      <c r="B11" s="6" t="str">
        <f t="shared" ref="B11:B42" si="1">IF(H11=INT(H11),"I","II")</f>
        <v>I</v>
      </c>
      <c r="C11" s="17">
        <f t="shared" ref="C11:C42" si="2">1*G11</f>
        <v>26686.587</v>
      </c>
      <c r="D11" s="16" t="str">
        <f t="shared" ref="D11:D42" si="3">VLOOKUP(F11,I$1:J$5,2,FALSE)</f>
        <v>vis</v>
      </c>
      <c r="E11" s="25">
        <f>VLOOKUP(C11,Active!C$21:E$971,3,FALSE)</f>
        <v>117.99499067727616</v>
      </c>
      <c r="F11" s="6" t="s">
        <v>43</v>
      </c>
      <c r="G11" s="16" t="str">
        <f t="shared" ref="G11:G42" si="4">MID(I11,3,LEN(I11)-3)</f>
        <v>26686.587</v>
      </c>
      <c r="H11" s="17">
        <f t="shared" ref="H11:H42" si="5">1*K11</f>
        <v>118</v>
      </c>
      <c r="I11" s="26" t="s">
        <v>54</v>
      </c>
      <c r="J11" s="27" t="s">
        <v>55</v>
      </c>
      <c r="K11" s="26">
        <v>118</v>
      </c>
      <c r="L11" s="26" t="s">
        <v>56</v>
      </c>
      <c r="M11" s="27" t="s">
        <v>48</v>
      </c>
      <c r="N11" s="27"/>
      <c r="O11" s="28" t="s">
        <v>49</v>
      </c>
      <c r="P11" s="28" t="s">
        <v>50</v>
      </c>
    </row>
    <row r="12" spans="1:16" ht="12.75" customHeight="1" thickBot="1">
      <c r="A12" s="17" t="str">
        <f t="shared" si="0"/>
        <v> VSS 4.500 </v>
      </c>
      <c r="B12" s="6" t="str">
        <f t="shared" si="1"/>
        <v>I</v>
      </c>
      <c r="C12" s="17">
        <f t="shared" si="2"/>
        <v>26735.414000000001</v>
      </c>
      <c r="D12" s="16" t="str">
        <f t="shared" si="3"/>
        <v>vis</v>
      </c>
      <c r="E12" s="25">
        <f>VLOOKUP(C12,Active!C$21:E$971,3,FALSE)</f>
        <v>122.00203852517141</v>
      </c>
      <c r="F12" s="6" t="s">
        <v>43</v>
      </c>
      <c r="G12" s="16" t="str">
        <f t="shared" si="4"/>
        <v>26735.414</v>
      </c>
      <c r="H12" s="17">
        <f t="shared" si="5"/>
        <v>122</v>
      </c>
      <c r="I12" s="26" t="s">
        <v>57</v>
      </c>
      <c r="J12" s="27" t="s">
        <v>58</v>
      </c>
      <c r="K12" s="26">
        <v>122</v>
      </c>
      <c r="L12" s="26" t="s">
        <v>59</v>
      </c>
      <c r="M12" s="27" t="s">
        <v>48</v>
      </c>
      <c r="N12" s="27"/>
      <c r="O12" s="28" t="s">
        <v>49</v>
      </c>
      <c r="P12" s="28" t="s">
        <v>50</v>
      </c>
    </row>
    <row r="13" spans="1:16" ht="12.75" customHeight="1" thickBot="1">
      <c r="A13" s="17" t="str">
        <f t="shared" si="0"/>
        <v> VSS 4.500 </v>
      </c>
      <c r="B13" s="6" t="str">
        <f t="shared" si="1"/>
        <v>II</v>
      </c>
      <c r="C13" s="17">
        <f t="shared" si="2"/>
        <v>29696.314999999999</v>
      </c>
      <c r="D13" s="16" t="str">
        <f t="shared" si="3"/>
        <v>vis</v>
      </c>
      <c r="E13" s="25">
        <f>VLOOKUP(C13,Active!C$21:E$971,3,FALSE)</f>
        <v>364.99202316237285</v>
      </c>
      <c r="F13" s="6" t="s">
        <v>43</v>
      </c>
      <c r="G13" s="16" t="str">
        <f t="shared" si="4"/>
        <v>29696.315</v>
      </c>
      <c r="H13" s="17">
        <f t="shared" si="5"/>
        <v>365.5</v>
      </c>
      <c r="I13" s="26" t="s">
        <v>93</v>
      </c>
      <c r="J13" s="27" t="s">
        <v>94</v>
      </c>
      <c r="K13" s="26">
        <v>365.5</v>
      </c>
      <c r="L13" s="26" t="s">
        <v>95</v>
      </c>
      <c r="M13" s="27" t="s">
        <v>48</v>
      </c>
      <c r="N13" s="27"/>
      <c r="O13" s="28" t="s">
        <v>49</v>
      </c>
      <c r="P13" s="28" t="s">
        <v>50</v>
      </c>
    </row>
    <row r="14" spans="1:16" ht="12.75" customHeight="1" thickBot="1">
      <c r="A14" s="17" t="str">
        <f t="shared" si="0"/>
        <v> VSS 4.501 </v>
      </c>
      <c r="B14" s="6" t="str">
        <f t="shared" si="1"/>
        <v>II</v>
      </c>
      <c r="C14" s="17">
        <f t="shared" si="2"/>
        <v>30025.535</v>
      </c>
      <c r="D14" s="16" t="str">
        <f t="shared" si="3"/>
        <v>vis</v>
      </c>
      <c r="E14" s="25">
        <f>VLOOKUP(C14,Active!C$21:E$971,3,FALSE)</f>
        <v>392.00986764358305</v>
      </c>
      <c r="F14" s="6" t="s">
        <v>43</v>
      </c>
      <c r="G14" s="16" t="str">
        <f t="shared" si="4"/>
        <v>30025.535</v>
      </c>
      <c r="H14" s="17">
        <f t="shared" si="5"/>
        <v>392.5</v>
      </c>
      <c r="I14" s="26" t="s">
        <v>99</v>
      </c>
      <c r="J14" s="27" t="s">
        <v>100</v>
      </c>
      <c r="K14" s="26">
        <v>392.5</v>
      </c>
      <c r="L14" s="26" t="s">
        <v>101</v>
      </c>
      <c r="M14" s="27" t="s">
        <v>48</v>
      </c>
      <c r="N14" s="27"/>
      <c r="O14" s="28" t="s">
        <v>49</v>
      </c>
      <c r="P14" s="28" t="s">
        <v>102</v>
      </c>
    </row>
    <row r="15" spans="1:16" ht="12.75" customHeight="1" thickBot="1">
      <c r="A15" s="17" t="str">
        <f t="shared" si="0"/>
        <v> VSS 4.501 </v>
      </c>
      <c r="B15" s="6" t="str">
        <f t="shared" si="1"/>
        <v>II</v>
      </c>
      <c r="C15" s="17">
        <f t="shared" si="2"/>
        <v>30817.425999999999</v>
      </c>
      <c r="D15" s="16" t="str">
        <f t="shared" si="3"/>
        <v>vis</v>
      </c>
      <c r="E15" s="25">
        <f>VLOOKUP(C15,Active!C$21:E$971,3,FALSE)</f>
        <v>456.99737716326581</v>
      </c>
      <c r="F15" s="6" t="s">
        <v>43</v>
      </c>
      <c r="G15" s="16" t="str">
        <f t="shared" si="4"/>
        <v>30817.426</v>
      </c>
      <c r="H15" s="17">
        <f t="shared" si="5"/>
        <v>457.5</v>
      </c>
      <c r="I15" s="26" t="s">
        <v>103</v>
      </c>
      <c r="J15" s="27" t="s">
        <v>104</v>
      </c>
      <c r="K15" s="26">
        <v>457.5</v>
      </c>
      <c r="L15" s="26" t="s">
        <v>105</v>
      </c>
      <c r="M15" s="27" t="s">
        <v>48</v>
      </c>
      <c r="N15" s="27"/>
      <c r="O15" s="28" t="s">
        <v>49</v>
      </c>
      <c r="P15" s="28" t="s">
        <v>102</v>
      </c>
    </row>
    <row r="16" spans="1:16" ht="12.75" customHeight="1" thickBot="1">
      <c r="A16" s="17" t="str">
        <f t="shared" si="0"/>
        <v> VSS 4.501 </v>
      </c>
      <c r="B16" s="6" t="str">
        <f t="shared" si="1"/>
        <v>II</v>
      </c>
      <c r="C16" s="17">
        <f t="shared" si="2"/>
        <v>33656.550999999999</v>
      </c>
      <c r="D16" s="16" t="str">
        <f t="shared" si="3"/>
        <v>vis</v>
      </c>
      <c r="E16" s="25">
        <f>VLOOKUP(C16,Active!C$21:E$971,3,FALSE)</f>
        <v>689.99366448698754</v>
      </c>
      <c r="F16" s="6" t="s">
        <v>43</v>
      </c>
      <c r="G16" s="16" t="str">
        <f t="shared" si="4"/>
        <v>33656.551</v>
      </c>
      <c r="H16" s="17">
        <f t="shared" si="5"/>
        <v>690.5</v>
      </c>
      <c r="I16" s="26" t="s">
        <v>111</v>
      </c>
      <c r="J16" s="27" t="s">
        <v>112</v>
      </c>
      <c r="K16" s="26">
        <v>690.5</v>
      </c>
      <c r="L16" s="26" t="s">
        <v>113</v>
      </c>
      <c r="M16" s="27" t="s">
        <v>48</v>
      </c>
      <c r="N16" s="27"/>
      <c r="O16" s="28" t="s">
        <v>49</v>
      </c>
      <c r="P16" s="28" t="s">
        <v>102</v>
      </c>
    </row>
    <row r="17" spans="1:16" ht="12.75" customHeight="1" thickBot="1">
      <c r="A17" s="17" t="str">
        <f t="shared" si="0"/>
        <v> VSS 4.501 </v>
      </c>
      <c r="B17" s="6" t="str">
        <f t="shared" si="1"/>
        <v>II</v>
      </c>
      <c r="C17" s="17">
        <f t="shared" si="2"/>
        <v>35216.364999999998</v>
      </c>
      <c r="D17" s="16" t="str">
        <f t="shared" si="3"/>
        <v>vis</v>
      </c>
      <c r="E17" s="25">
        <f>VLOOKUP(C17,Active!C$21:E$971,3,FALSE)</f>
        <v>818.00172010819597</v>
      </c>
      <c r="F17" s="6" t="s">
        <v>43</v>
      </c>
      <c r="G17" s="16" t="str">
        <f t="shared" si="4"/>
        <v>35216.365</v>
      </c>
      <c r="H17" s="17">
        <f t="shared" si="5"/>
        <v>818.5</v>
      </c>
      <c r="I17" s="26" t="s">
        <v>128</v>
      </c>
      <c r="J17" s="27" t="s">
        <v>129</v>
      </c>
      <c r="K17" s="26">
        <v>818.5</v>
      </c>
      <c r="L17" s="26" t="s">
        <v>130</v>
      </c>
      <c r="M17" s="27" t="s">
        <v>48</v>
      </c>
      <c r="N17" s="27"/>
      <c r="O17" s="28" t="s">
        <v>49</v>
      </c>
      <c r="P17" s="28" t="s">
        <v>102</v>
      </c>
    </row>
    <row r="18" spans="1:16" ht="12.75" customHeight="1" thickBot="1">
      <c r="A18" s="17" t="str">
        <f t="shared" si="0"/>
        <v> VSS 4.501 </v>
      </c>
      <c r="B18" s="6" t="str">
        <f t="shared" si="1"/>
        <v>II</v>
      </c>
      <c r="C18" s="17">
        <f t="shared" si="2"/>
        <v>36227.538</v>
      </c>
      <c r="D18" s="16" t="str">
        <f t="shared" si="3"/>
        <v>vis</v>
      </c>
      <c r="E18" s="25">
        <f>VLOOKUP(C18,Active!C$21:E$971,3,FALSE)</f>
        <v>900.98487683500093</v>
      </c>
      <c r="F18" s="6" t="s">
        <v>43</v>
      </c>
      <c r="G18" s="16" t="str">
        <f t="shared" si="4"/>
        <v>36227.538</v>
      </c>
      <c r="H18" s="17">
        <f t="shared" si="5"/>
        <v>901.5</v>
      </c>
      <c r="I18" s="26" t="s">
        <v>137</v>
      </c>
      <c r="J18" s="27" t="s">
        <v>138</v>
      </c>
      <c r="K18" s="26">
        <v>901.5</v>
      </c>
      <c r="L18" s="26" t="s">
        <v>139</v>
      </c>
      <c r="M18" s="27" t="s">
        <v>48</v>
      </c>
      <c r="N18" s="27"/>
      <c r="O18" s="28" t="s">
        <v>49</v>
      </c>
      <c r="P18" s="28" t="s">
        <v>102</v>
      </c>
    </row>
    <row r="19" spans="1:16" ht="12.75" customHeight="1" thickBot="1">
      <c r="A19" s="17" t="str">
        <f t="shared" si="0"/>
        <v> VSS 4.501 </v>
      </c>
      <c r="B19" s="6" t="str">
        <f t="shared" si="1"/>
        <v>II</v>
      </c>
      <c r="C19" s="17">
        <f t="shared" si="2"/>
        <v>36288.434000000001</v>
      </c>
      <c r="D19" s="16" t="str">
        <f t="shared" si="3"/>
        <v>vis</v>
      </c>
      <c r="E19" s="25">
        <f>VLOOKUP(C19,Active!C$21:E$971,3,FALSE)</f>
        <v>905.98238202158677</v>
      </c>
      <c r="F19" s="6" t="s">
        <v>43</v>
      </c>
      <c r="G19" s="16" t="str">
        <f t="shared" si="4"/>
        <v>36288.434</v>
      </c>
      <c r="H19" s="17">
        <f t="shared" si="5"/>
        <v>906.5</v>
      </c>
      <c r="I19" s="26" t="s">
        <v>140</v>
      </c>
      <c r="J19" s="27" t="s">
        <v>141</v>
      </c>
      <c r="K19" s="26">
        <v>906.5</v>
      </c>
      <c r="L19" s="26" t="s">
        <v>142</v>
      </c>
      <c r="M19" s="27" t="s">
        <v>48</v>
      </c>
      <c r="N19" s="27"/>
      <c r="O19" s="28" t="s">
        <v>49</v>
      </c>
      <c r="P19" s="28" t="s">
        <v>102</v>
      </c>
    </row>
    <row r="20" spans="1:16" ht="12.75" customHeight="1" thickBot="1">
      <c r="A20" s="17" t="str">
        <f t="shared" si="0"/>
        <v> VSS 4.501 </v>
      </c>
      <c r="B20" s="6" t="str">
        <f t="shared" si="1"/>
        <v>II</v>
      </c>
      <c r="C20" s="17">
        <f t="shared" si="2"/>
        <v>36556.603999999999</v>
      </c>
      <c r="D20" s="16" t="str">
        <f t="shared" si="3"/>
        <v>vis</v>
      </c>
      <c r="E20" s="25">
        <f>VLOOKUP(C20,Active!C$21:E$971,3,FALSE)</f>
        <v>927.99008311667842</v>
      </c>
      <c r="F20" s="6" t="s">
        <v>43</v>
      </c>
      <c r="G20" s="16" t="str">
        <f t="shared" si="4"/>
        <v>36556.604</v>
      </c>
      <c r="H20" s="17">
        <f t="shared" si="5"/>
        <v>928.5</v>
      </c>
      <c r="I20" s="26" t="s">
        <v>146</v>
      </c>
      <c r="J20" s="27" t="s">
        <v>147</v>
      </c>
      <c r="K20" s="26">
        <v>928.5</v>
      </c>
      <c r="L20" s="26" t="s">
        <v>148</v>
      </c>
      <c r="M20" s="27" t="s">
        <v>48</v>
      </c>
      <c r="N20" s="27"/>
      <c r="O20" s="28" t="s">
        <v>49</v>
      </c>
      <c r="P20" s="28" t="s">
        <v>102</v>
      </c>
    </row>
    <row r="21" spans="1:16" ht="12.75" customHeight="1" thickBot="1">
      <c r="A21" s="17" t="str">
        <f t="shared" si="0"/>
        <v>BAVM 86 </v>
      </c>
      <c r="B21" s="6" t="str">
        <f t="shared" si="1"/>
        <v>I</v>
      </c>
      <c r="C21" s="17">
        <f t="shared" si="2"/>
        <v>37945.64</v>
      </c>
      <c r="D21" s="16" t="str">
        <f t="shared" si="3"/>
        <v>vis</v>
      </c>
      <c r="E21" s="25">
        <f>VLOOKUP(C21,Active!C$21:E$971,3,FALSE)</f>
        <v>1041.9830319861339</v>
      </c>
      <c r="F21" s="6" t="s">
        <v>43</v>
      </c>
      <c r="G21" s="16" t="str">
        <f t="shared" si="4"/>
        <v>37945.64</v>
      </c>
      <c r="H21" s="17">
        <f t="shared" si="5"/>
        <v>1043</v>
      </c>
      <c r="I21" s="26" t="s">
        <v>179</v>
      </c>
      <c r="J21" s="27" t="s">
        <v>180</v>
      </c>
      <c r="K21" s="26">
        <v>1043</v>
      </c>
      <c r="L21" s="26" t="s">
        <v>181</v>
      </c>
      <c r="M21" s="27" t="s">
        <v>48</v>
      </c>
      <c r="N21" s="27"/>
      <c r="O21" s="28" t="s">
        <v>177</v>
      </c>
      <c r="P21" s="29" t="s">
        <v>178</v>
      </c>
    </row>
    <row r="22" spans="1:16" ht="12.75" customHeight="1" thickBot="1">
      <c r="A22" s="17" t="str">
        <f t="shared" si="0"/>
        <v>BAVM 86 </v>
      </c>
      <c r="B22" s="6" t="str">
        <f t="shared" si="1"/>
        <v>II</v>
      </c>
      <c r="C22" s="17">
        <f t="shared" si="2"/>
        <v>38457.410000000003</v>
      </c>
      <c r="D22" s="16" t="str">
        <f t="shared" si="3"/>
        <v>vis</v>
      </c>
      <c r="E22" s="25">
        <f>VLOOKUP(C22,Active!C$21:E$971,3,FALSE)</f>
        <v>1083.982066887261</v>
      </c>
      <c r="F22" s="6" t="s">
        <v>43</v>
      </c>
      <c r="G22" s="16" t="str">
        <f t="shared" si="4"/>
        <v>38457.41</v>
      </c>
      <c r="H22" s="17">
        <f t="shared" si="5"/>
        <v>1084.5</v>
      </c>
      <c r="I22" s="26" t="s">
        <v>194</v>
      </c>
      <c r="J22" s="27" t="s">
        <v>195</v>
      </c>
      <c r="K22" s="26">
        <v>1084.5</v>
      </c>
      <c r="L22" s="26" t="s">
        <v>196</v>
      </c>
      <c r="M22" s="27" t="s">
        <v>48</v>
      </c>
      <c r="N22" s="27"/>
      <c r="O22" s="28" t="s">
        <v>177</v>
      </c>
      <c r="P22" s="29" t="s">
        <v>178</v>
      </c>
    </row>
    <row r="23" spans="1:16" ht="12.75" customHeight="1" thickBot="1">
      <c r="A23" s="17" t="str">
        <f t="shared" si="0"/>
        <v>BAVM 86 </v>
      </c>
      <c r="B23" s="6" t="str">
        <f t="shared" si="1"/>
        <v>II</v>
      </c>
      <c r="C23" s="17">
        <f t="shared" si="2"/>
        <v>40504.620000000003</v>
      </c>
      <c r="D23" s="16" t="str">
        <f t="shared" si="3"/>
        <v>vis</v>
      </c>
      <c r="E23" s="25">
        <f>VLOOKUP(C23,Active!C$21:E$971,3,FALSE)</f>
        <v>1251.9888751017622</v>
      </c>
      <c r="F23" s="6" t="s">
        <v>43</v>
      </c>
      <c r="G23" s="16" t="str">
        <f t="shared" si="4"/>
        <v>40504.62</v>
      </c>
      <c r="H23" s="17">
        <f t="shared" si="5"/>
        <v>1252.5</v>
      </c>
      <c r="I23" s="26" t="s">
        <v>221</v>
      </c>
      <c r="J23" s="27" t="s">
        <v>222</v>
      </c>
      <c r="K23" s="26">
        <v>1252.5</v>
      </c>
      <c r="L23" s="26" t="s">
        <v>223</v>
      </c>
      <c r="M23" s="27" t="s">
        <v>48</v>
      </c>
      <c r="N23" s="27"/>
      <c r="O23" s="28" t="s">
        <v>177</v>
      </c>
      <c r="P23" s="29" t="s">
        <v>178</v>
      </c>
    </row>
    <row r="24" spans="1:16" ht="12.75" customHeight="1" thickBot="1">
      <c r="A24" s="17" t="str">
        <f t="shared" si="0"/>
        <v>IBVS 5670 </v>
      </c>
      <c r="B24" s="6" t="str">
        <f t="shared" si="1"/>
        <v>I</v>
      </c>
      <c r="C24" s="17">
        <f t="shared" si="2"/>
        <v>53359.874400000001</v>
      </c>
      <c r="D24" s="16" t="str">
        <f t="shared" si="3"/>
        <v>vis</v>
      </c>
      <c r="E24" s="25">
        <f>VLOOKUP(C24,Active!C$21:E$971,3,FALSE)</f>
        <v>2306.9711487959244</v>
      </c>
      <c r="F24" s="6" t="s">
        <v>43</v>
      </c>
      <c r="G24" s="16" t="str">
        <f t="shared" si="4"/>
        <v>53359.8744</v>
      </c>
      <c r="H24" s="17">
        <f t="shared" si="5"/>
        <v>2308</v>
      </c>
      <c r="I24" s="26" t="s">
        <v>268</v>
      </c>
      <c r="J24" s="27" t="s">
        <v>269</v>
      </c>
      <c r="K24" s="26">
        <v>2308</v>
      </c>
      <c r="L24" s="26" t="s">
        <v>270</v>
      </c>
      <c r="M24" s="27" t="s">
        <v>233</v>
      </c>
      <c r="N24" s="27" t="s">
        <v>234</v>
      </c>
      <c r="O24" s="28" t="s">
        <v>271</v>
      </c>
      <c r="P24" s="29" t="s">
        <v>272</v>
      </c>
    </row>
    <row r="25" spans="1:16" ht="12.75" customHeight="1" thickBot="1">
      <c r="A25" s="17" t="str">
        <f t="shared" si="0"/>
        <v>IBVS 5670 </v>
      </c>
      <c r="B25" s="6" t="str">
        <f t="shared" si="1"/>
        <v>I</v>
      </c>
      <c r="C25" s="17">
        <f t="shared" si="2"/>
        <v>53359.874400000001</v>
      </c>
      <c r="D25" s="16" t="str">
        <f t="shared" si="3"/>
        <v>PE</v>
      </c>
      <c r="E25" s="25">
        <f>VLOOKUP(C25,Active!C$21:E$971,3,FALSE)</f>
        <v>2306.9711487959244</v>
      </c>
      <c r="F25" s="6" t="str">
        <f>LEFT(M25,1)</f>
        <v>E</v>
      </c>
      <c r="G25" s="16" t="str">
        <f t="shared" si="4"/>
        <v>53359.8744</v>
      </c>
      <c r="H25" s="17">
        <f t="shared" si="5"/>
        <v>2308</v>
      </c>
      <c r="I25" s="26" t="s">
        <v>268</v>
      </c>
      <c r="J25" s="27" t="s">
        <v>269</v>
      </c>
      <c r="K25" s="26">
        <v>2308</v>
      </c>
      <c r="L25" s="26" t="s">
        <v>270</v>
      </c>
      <c r="M25" s="27" t="s">
        <v>233</v>
      </c>
      <c r="N25" s="27" t="s">
        <v>234</v>
      </c>
      <c r="O25" s="28" t="s">
        <v>273</v>
      </c>
      <c r="P25" s="29" t="s">
        <v>272</v>
      </c>
    </row>
    <row r="26" spans="1:16" ht="12.75" customHeight="1" thickBot="1">
      <c r="A26" s="17" t="str">
        <f t="shared" si="0"/>
        <v> VSS 4.500 </v>
      </c>
      <c r="B26" s="6" t="str">
        <f t="shared" si="1"/>
        <v>I</v>
      </c>
      <c r="C26" s="17">
        <f t="shared" si="2"/>
        <v>25248.705000000002</v>
      </c>
      <c r="D26" s="16" t="str">
        <f t="shared" si="3"/>
        <v>vis</v>
      </c>
      <c r="E26" s="25">
        <f>VLOOKUP(C26,Active!C$21:E$971,3,FALSE)</f>
        <v>-6.5652984583126732E-3</v>
      </c>
      <c r="F26" s="6" t="s">
        <v>43</v>
      </c>
      <c r="G26" s="16" t="str">
        <f t="shared" si="4"/>
        <v>25248.705</v>
      </c>
      <c r="H26" s="17">
        <f t="shared" si="5"/>
        <v>0</v>
      </c>
      <c r="I26" s="26" t="s">
        <v>45</v>
      </c>
      <c r="J26" s="27" t="s">
        <v>46</v>
      </c>
      <c r="K26" s="26">
        <v>0</v>
      </c>
      <c r="L26" s="26" t="s">
        <v>47</v>
      </c>
      <c r="M26" s="27" t="s">
        <v>48</v>
      </c>
      <c r="N26" s="27"/>
      <c r="O26" s="28" t="s">
        <v>49</v>
      </c>
      <c r="P26" s="28" t="s">
        <v>50</v>
      </c>
    </row>
    <row r="27" spans="1:16" ht="12.75" customHeight="1" thickBot="1">
      <c r="A27" s="17" t="str">
        <f t="shared" si="0"/>
        <v> VSS 4.500 </v>
      </c>
      <c r="B27" s="6" t="str">
        <f t="shared" si="1"/>
        <v>I</v>
      </c>
      <c r="C27" s="17">
        <f t="shared" si="2"/>
        <v>25943.524000000001</v>
      </c>
      <c r="D27" s="16" t="str">
        <f t="shared" si="3"/>
        <v>vis</v>
      </c>
      <c r="E27" s="25">
        <f>VLOOKUP(C27,Active!C$21:E$971,3,FALSE)</f>
        <v>57.014611071719429</v>
      </c>
      <c r="F27" s="6" t="s">
        <v>43</v>
      </c>
      <c r="G27" s="16" t="str">
        <f t="shared" si="4"/>
        <v>25943.524</v>
      </c>
      <c r="H27" s="17">
        <f t="shared" si="5"/>
        <v>57</v>
      </c>
      <c r="I27" s="26" t="s">
        <v>51</v>
      </c>
      <c r="J27" s="27" t="s">
        <v>52</v>
      </c>
      <c r="K27" s="26">
        <v>57</v>
      </c>
      <c r="L27" s="26" t="s">
        <v>53</v>
      </c>
      <c r="M27" s="27" t="s">
        <v>48</v>
      </c>
      <c r="N27" s="27"/>
      <c r="O27" s="28" t="s">
        <v>49</v>
      </c>
      <c r="P27" s="28" t="s">
        <v>50</v>
      </c>
    </row>
    <row r="28" spans="1:16" ht="12.75" customHeight="1" thickBot="1">
      <c r="A28" s="17" t="str">
        <f t="shared" si="0"/>
        <v> VSS 4.500 </v>
      </c>
      <c r="B28" s="6" t="str">
        <f t="shared" si="1"/>
        <v>I</v>
      </c>
      <c r="C28" s="17">
        <f t="shared" si="2"/>
        <v>28246.397000000001</v>
      </c>
      <c r="D28" s="16" t="str">
        <f t="shared" si="3"/>
        <v>vis</v>
      </c>
      <c r="E28" s="25">
        <f>VLOOKUP(C28,Active!C$21:E$971,3,FALSE)</f>
        <v>246.00271803356188</v>
      </c>
      <c r="F28" s="6" t="s">
        <v>43</v>
      </c>
      <c r="G28" s="16" t="str">
        <f t="shared" si="4"/>
        <v>28246.397</v>
      </c>
      <c r="H28" s="17">
        <f t="shared" si="5"/>
        <v>246</v>
      </c>
      <c r="I28" s="26" t="s">
        <v>60</v>
      </c>
      <c r="J28" s="27" t="s">
        <v>61</v>
      </c>
      <c r="K28" s="26">
        <v>246</v>
      </c>
      <c r="L28" s="26" t="s">
        <v>62</v>
      </c>
      <c r="M28" s="27" t="s">
        <v>48</v>
      </c>
      <c r="N28" s="27"/>
      <c r="O28" s="28" t="s">
        <v>49</v>
      </c>
      <c r="P28" s="28" t="s">
        <v>50</v>
      </c>
    </row>
    <row r="29" spans="1:16" ht="12.75" customHeight="1" thickBot="1">
      <c r="A29" s="17" t="str">
        <f t="shared" si="0"/>
        <v> VSS 4.500 </v>
      </c>
      <c r="B29" s="6" t="str">
        <f t="shared" si="1"/>
        <v>I</v>
      </c>
      <c r="C29" s="17">
        <f t="shared" si="2"/>
        <v>28453.655999999999</v>
      </c>
      <c r="D29" s="16" t="str">
        <f t="shared" si="3"/>
        <v>vis</v>
      </c>
      <c r="E29" s="25">
        <f>VLOOKUP(C29,Active!C$21:E$971,3,FALSE)</f>
        <v>263.01168294860679</v>
      </c>
      <c r="F29" s="6" t="s">
        <v>43</v>
      </c>
      <c r="G29" s="16" t="str">
        <f t="shared" si="4"/>
        <v>28453.656</v>
      </c>
      <c r="H29" s="17">
        <f t="shared" si="5"/>
        <v>263</v>
      </c>
      <c r="I29" s="26" t="s">
        <v>63</v>
      </c>
      <c r="J29" s="27" t="s">
        <v>64</v>
      </c>
      <c r="K29" s="26">
        <v>263</v>
      </c>
      <c r="L29" s="26" t="s">
        <v>65</v>
      </c>
      <c r="M29" s="27" t="s">
        <v>48</v>
      </c>
      <c r="N29" s="27"/>
      <c r="O29" s="28" t="s">
        <v>49</v>
      </c>
      <c r="P29" s="28" t="s">
        <v>50</v>
      </c>
    </row>
    <row r="30" spans="1:16" ht="12.75" customHeight="1" thickBot="1">
      <c r="A30" s="17" t="str">
        <f t="shared" si="0"/>
        <v> AN 266.238 </v>
      </c>
      <c r="B30" s="6" t="str">
        <f t="shared" si="1"/>
        <v>II</v>
      </c>
      <c r="C30" s="17">
        <f t="shared" si="2"/>
        <v>28922.49</v>
      </c>
      <c r="D30" s="16" t="str">
        <f t="shared" si="3"/>
        <v>vis</v>
      </c>
      <c r="E30" s="25">
        <f>VLOOKUP(C30,Active!C$21:E$971,3,FALSE)</f>
        <v>301.48712216707384</v>
      </c>
      <c r="F30" s="6" t="s">
        <v>43</v>
      </c>
      <c r="G30" s="16" t="str">
        <f t="shared" si="4"/>
        <v>28922.49</v>
      </c>
      <c r="H30" s="17">
        <f t="shared" si="5"/>
        <v>301.5</v>
      </c>
      <c r="I30" s="26" t="s">
        <v>66</v>
      </c>
      <c r="J30" s="27" t="s">
        <v>67</v>
      </c>
      <c r="K30" s="26">
        <v>301.5</v>
      </c>
      <c r="L30" s="26" t="s">
        <v>68</v>
      </c>
      <c r="M30" s="27" t="s">
        <v>69</v>
      </c>
      <c r="N30" s="27"/>
      <c r="O30" s="28" t="s">
        <v>70</v>
      </c>
      <c r="P30" s="28" t="s">
        <v>71</v>
      </c>
    </row>
    <row r="31" spans="1:16" ht="12.75" customHeight="1" thickBot="1">
      <c r="A31" s="17" t="str">
        <f t="shared" si="0"/>
        <v> AN 266.238 </v>
      </c>
      <c r="B31" s="6" t="str">
        <f t="shared" si="1"/>
        <v>II</v>
      </c>
      <c r="C31" s="17">
        <f t="shared" si="2"/>
        <v>28935.47</v>
      </c>
      <c r="D31" s="16" t="str">
        <f t="shared" si="3"/>
        <v>vis</v>
      </c>
      <c r="E31" s="25">
        <f>VLOOKUP(C31,Active!C$21:E$971,3,FALSE)</f>
        <v>302.55234184196024</v>
      </c>
      <c r="F31" s="6" t="s">
        <v>43</v>
      </c>
      <c r="G31" s="16" t="str">
        <f t="shared" si="4"/>
        <v>28935.47</v>
      </c>
      <c r="H31" s="17">
        <f t="shared" si="5"/>
        <v>302.5</v>
      </c>
      <c r="I31" s="26" t="s">
        <v>72</v>
      </c>
      <c r="J31" s="27" t="s">
        <v>73</v>
      </c>
      <c r="K31" s="26">
        <v>302.5</v>
      </c>
      <c r="L31" s="26" t="s">
        <v>74</v>
      </c>
      <c r="M31" s="27" t="s">
        <v>69</v>
      </c>
      <c r="N31" s="27"/>
      <c r="O31" s="28" t="s">
        <v>70</v>
      </c>
      <c r="P31" s="28" t="s">
        <v>71</v>
      </c>
    </row>
    <row r="32" spans="1:16" ht="12.75" customHeight="1" thickBot="1">
      <c r="A32" s="17" t="str">
        <f t="shared" si="0"/>
        <v> AN 266.238 </v>
      </c>
      <c r="B32" s="6" t="str">
        <f t="shared" si="1"/>
        <v>II</v>
      </c>
      <c r="C32" s="17">
        <f t="shared" si="2"/>
        <v>28947.39</v>
      </c>
      <c r="D32" s="16" t="str">
        <f t="shared" si="3"/>
        <v>vis</v>
      </c>
      <c r="E32" s="25">
        <f>VLOOKUP(C32,Active!C$21:E$971,3,FALSE)</f>
        <v>303.53057131227183</v>
      </c>
      <c r="F32" s="6" t="s">
        <v>43</v>
      </c>
      <c r="G32" s="16" t="str">
        <f t="shared" si="4"/>
        <v>28947.39</v>
      </c>
      <c r="H32" s="17">
        <f t="shared" si="5"/>
        <v>303.5</v>
      </c>
      <c r="I32" s="26" t="s">
        <v>75</v>
      </c>
      <c r="J32" s="27" t="s">
        <v>76</v>
      </c>
      <c r="K32" s="26">
        <v>303.5</v>
      </c>
      <c r="L32" s="26" t="s">
        <v>77</v>
      </c>
      <c r="M32" s="27" t="s">
        <v>69</v>
      </c>
      <c r="N32" s="27"/>
      <c r="O32" s="28" t="s">
        <v>70</v>
      </c>
      <c r="P32" s="28" t="s">
        <v>71</v>
      </c>
    </row>
    <row r="33" spans="1:16" ht="12.75" customHeight="1" thickBot="1">
      <c r="A33" s="17" t="str">
        <f t="shared" si="0"/>
        <v> AN 266.238 </v>
      </c>
      <c r="B33" s="6" t="str">
        <f t="shared" si="1"/>
        <v>I</v>
      </c>
      <c r="C33" s="17">
        <f t="shared" si="2"/>
        <v>28952.04</v>
      </c>
      <c r="D33" s="16" t="str">
        <f t="shared" si="3"/>
        <v>vis</v>
      </c>
      <c r="E33" s="25">
        <f>VLOOKUP(C33,Active!C$21:E$971,3,FALSE)</f>
        <v>303.9121792851704</v>
      </c>
      <c r="F33" s="6" t="s">
        <v>43</v>
      </c>
      <c r="G33" s="16" t="str">
        <f t="shared" si="4"/>
        <v>28952.04</v>
      </c>
      <c r="H33" s="17">
        <f t="shared" si="5"/>
        <v>304</v>
      </c>
      <c r="I33" s="26" t="s">
        <v>78</v>
      </c>
      <c r="J33" s="27" t="s">
        <v>79</v>
      </c>
      <c r="K33" s="26">
        <v>304</v>
      </c>
      <c r="L33" s="26" t="s">
        <v>80</v>
      </c>
      <c r="M33" s="27" t="s">
        <v>69</v>
      </c>
      <c r="N33" s="27"/>
      <c r="O33" s="28" t="s">
        <v>70</v>
      </c>
      <c r="P33" s="28" t="s">
        <v>71</v>
      </c>
    </row>
    <row r="34" spans="1:16" ht="12.75" customHeight="1" thickBot="1">
      <c r="A34" s="17" t="str">
        <f t="shared" si="0"/>
        <v> AN 266.238 </v>
      </c>
      <c r="B34" s="6" t="str">
        <f t="shared" si="1"/>
        <v>II</v>
      </c>
      <c r="C34" s="17">
        <f t="shared" si="2"/>
        <v>28955.7</v>
      </c>
      <c r="D34" s="16" t="str">
        <f t="shared" si="3"/>
        <v>vis</v>
      </c>
      <c r="E34" s="25">
        <f>VLOOKUP(C34,Active!C$21:E$971,3,FALSE)</f>
        <v>304.21254168964526</v>
      </c>
      <c r="F34" s="6" t="s">
        <v>43</v>
      </c>
      <c r="G34" s="16" t="str">
        <f t="shared" si="4"/>
        <v>28955.70</v>
      </c>
      <c r="H34" s="17">
        <f t="shared" si="5"/>
        <v>304.5</v>
      </c>
      <c r="I34" s="26" t="s">
        <v>81</v>
      </c>
      <c r="J34" s="27" t="s">
        <v>82</v>
      </c>
      <c r="K34" s="26">
        <v>304.5</v>
      </c>
      <c r="L34" s="26" t="s">
        <v>83</v>
      </c>
      <c r="M34" s="27" t="s">
        <v>69</v>
      </c>
      <c r="N34" s="27"/>
      <c r="O34" s="28" t="s">
        <v>70</v>
      </c>
      <c r="P34" s="28" t="s">
        <v>71</v>
      </c>
    </row>
    <row r="35" spans="1:16" ht="12.75" customHeight="1" thickBot="1">
      <c r="A35" s="17" t="str">
        <f t="shared" si="0"/>
        <v> AN 266.238 </v>
      </c>
      <c r="B35" s="6" t="str">
        <f t="shared" si="1"/>
        <v>I</v>
      </c>
      <c r="C35" s="17">
        <f t="shared" si="2"/>
        <v>28960.28</v>
      </c>
      <c r="D35" s="16" t="str">
        <f t="shared" si="3"/>
        <v>vis</v>
      </c>
      <c r="E35" s="25">
        <f>VLOOKUP(C35,Active!C$21:E$971,3,FALSE)</f>
        <v>304.58840502639242</v>
      </c>
      <c r="F35" s="6" t="s">
        <v>43</v>
      </c>
      <c r="G35" s="16" t="str">
        <f t="shared" si="4"/>
        <v>28960.28</v>
      </c>
      <c r="H35" s="17">
        <f t="shared" si="5"/>
        <v>305</v>
      </c>
      <c r="I35" s="26" t="s">
        <v>84</v>
      </c>
      <c r="J35" s="27" t="s">
        <v>85</v>
      </c>
      <c r="K35" s="26">
        <v>305</v>
      </c>
      <c r="L35" s="26" t="s">
        <v>86</v>
      </c>
      <c r="M35" s="27" t="s">
        <v>69</v>
      </c>
      <c r="N35" s="27"/>
      <c r="O35" s="28" t="s">
        <v>70</v>
      </c>
      <c r="P35" s="28" t="s">
        <v>71</v>
      </c>
    </row>
    <row r="36" spans="1:16" ht="12.75" customHeight="1" thickBot="1">
      <c r="A36" s="17" t="str">
        <f t="shared" si="0"/>
        <v> AN 266.238 </v>
      </c>
      <c r="B36" s="6" t="str">
        <f t="shared" si="1"/>
        <v>I</v>
      </c>
      <c r="C36" s="17">
        <f t="shared" si="2"/>
        <v>28963.75</v>
      </c>
      <c r="D36" s="16" t="str">
        <f t="shared" si="3"/>
        <v>vis</v>
      </c>
      <c r="E36" s="25">
        <f>VLOOKUP(C36,Active!C$21:E$971,3,FALSE)</f>
        <v>304.87317484702857</v>
      </c>
      <c r="F36" s="6" t="s">
        <v>43</v>
      </c>
      <c r="G36" s="16" t="str">
        <f t="shared" si="4"/>
        <v>28963.75</v>
      </c>
      <c r="H36" s="17">
        <f t="shared" si="5"/>
        <v>305</v>
      </c>
      <c r="I36" s="26" t="s">
        <v>87</v>
      </c>
      <c r="J36" s="27" t="s">
        <v>88</v>
      </c>
      <c r="K36" s="26">
        <v>305</v>
      </c>
      <c r="L36" s="26" t="s">
        <v>89</v>
      </c>
      <c r="M36" s="27" t="s">
        <v>69</v>
      </c>
      <c r="N36" s="27"/>
      <c r="O36" s="28" t="s">
        <v>70</v>
      </c>
      <c r="P36" s="28" t="s">
        <v>71</v>
      </c>
    </row>
    <row r="37" spans="1:16" ht="12.75" customHeight="1" thickBot="1">
      <c r="A37" s="17" t="str">
        <f t="shared" si="0"/>
        <v> AN 266.238 </v>
      </c>
      <c r="B37" s="6" t="str">
        <f t="shared" si="1"/>
        <v>II</v>
      </c>
      <c r="C37" s="17">
        <f t="shared" si="2"/>
        <v>28976.94</v>
      </c>
      <c r="D37" s="16" t="str">
        <f t="shared" si="3"/>
        <v>vis</v>
      </c>
      <c r="E37" s="25">
        <f>VLOOKUP(C37,Active!C$21:E$971,3,FALSE)</f>
        <v>305.95562843036834</v>
      </c>
      <c r="F37" s="6" t="s">
        <v>43</v>
      </c>
      <c r="G37" s="16" t="str">
        <f t="shared" si="4"/>
        <v>28976.94</v>
      </c>
      <c r="H37" s="17">
        <f t="shared" si="5"/>
        <v>306.5</v>
      </c>
      <c r="I37" s="26" t="s">
        <v>90</v>
      </c>
      <c r="J37" s="27" t="s">
        <v>91</v>
      </c>
      <c r="K37" s="26">
        <v>306.5</v>
      </c>
      <c r="L37" s="26" t="s">
        <v>92</v>
      </c>
      <c r="M37" s="27" t="s">
        <v>69</v>
      </c>
      <c r="N37" s="27"/>
      <c r="O37" s="28" t="s">
        <v>70</v>
      </c>
      <c r="P37" s="28" t="s">
        <v>71</v>
      </c>
    </row>
    <row r="38" spans="1:16" ht="12.75" customHeight="1" thickBot="1">
      <c r="A38" s="17" t="str">
        <f t="shared" si="0"/>
        <v> VSS 4.500 </v>
      </c>
      <c r="B38" s="6" t="str">
        <f t="shared" si="1"/>
        <v>II</v>
      </c>
      <c r="C38" s="17">
        <f t="shared" si="2"/>
        <v>29696.502</v>
      </c>
      <c r="D38" s="16" t="str">
        <f t="shared" si="3"/>
        <v>vis</v>
      </c>
      <c r="E38" s="25">
        <f>VLOOKUP(C38,Active!C$21:E$971,3,FALSE)</f>
        <v>365.00736954751966</v>
      </c>
      <c r="F38" s="6" t="s">
        <v>43</v>
      </c>
      <c r="G38" s="16" t="str">
        <f t="shared" si="4"/>
        <v>29696.502</v>
      </c>
      <c r="H38" s="17">
        <f t="shared" si="5"/>
        <v>365.5</v>
      </c>
      <c r="I38" s="26" t="s">
        <v>96</v>
      </c>
      <c r="J38" s="27" t="s">
        <v>97</v>
      </c>
      <c r="K38" s="26">
        <v>365.5</v>
      </c>
      <c r="L38" s="26" t="s">
        <v>98</v>
      </c>
      <c r="M38" s="27" t="s">
        <v>48</v>
      </c>
      <c r="N38" s="27"/>
      <c r="O38" s="28" t="s">
        <v>49</v>
      </c>
      <c r="P38" s="28" t="s">
        <v>50</v>
      </c>
    </row>
    <row r="39" spans="1:16" ht="12.75" customHeight="1" thickBot="1">
      <c r="A39" s="17" t="str">
        <f t="shared" si="0"/>
        <v> MHAR 10.9 </v>
      </c>
      <c r="B39" s="6" t="str">
        <f t="shared" si="1"/>
        <v>I</v>
      </c>
      <c r="C39" s="17">
        <f t="shared" si="2"/>
        <v>33357.33</v>
      </c>
      <c r="D39" s="16" t="str">
        <f t="shared" si="3"/>
        <v>vis</v>
      </c>
      <c r="E39" s="25">
        <f>VLOOKUP(C39,Active!C$21:E$971,3,FALSE)</f>
        <v>665.43772486147236</v>
      </c>
      <c r="F39" s="6" t="s">
        <v>43</v>
      </c>
      <c r="G39" s="16" t="str">
        <f t="shared" si="4"/>
        <v>33357.3300</v>
      </c>
      <c r="H39" s="17">
        <f t="shared" si="5"/>
        <v>666</v>
      </c>
      <c r="I39" s="26" t="s">
        <v>106</v>
      </c>
      <c r="J39" s="27" t="s">
        <v>107</v>
      </c>
      <c r="K39" s="26">
        <v>666</v>
      </c>
      <c r="L39" s="26" t="s">
        <v>108</v>
      </c>
      <c r="M39" s="27" t="s">
        <v>48</v>
      </c>
      <c r="N39" s="27"/>
      <c r="O39" s="28" t="s">
        <v>109</v>
      </c>
      <c r="P39" s="28" t="s">
        <v>110</v>
      </c>
    </row>
    <row r="40" spans="1:16" ht="12.75" customHeight="1" thickBot="1">
      <c r="A40" s="17" t="str">
        <f t="shared" si="0"/>
        <v> AC 165.16 </v>
      </c>
      <c r="B40" s="6" t="str">
        <f t="shared" si="1"/>
        <v>II</v>
      </c>
      <c r="C40" s="17">
        <f t="shared" si="2"/>
        <v>34034.199999999997</v>
      </c>
      <c r="D40" s="16" t="str">
        <f t="shared" si="3"/>
        <v>vis</v>
      </c>
      <c r="E40" s="25">
        <f>VLOOKUP(C40,Active!C$21:E$971,3,FALSE)</f>
        <v>720.98589445626169</v>
      </c>
      <c r="F40" s="6" t="s">
        <v>43</v>
      </c>
      <c r="G40" s="16" t="str">
        <f t="shared" si="4"/>
        <v>34034.20</v>
      </c>
      <c r="H40" s="17">
        <f t="shared" si="5"/>
        <v>721.5</v>
      </c>
      <c r="I40" s="26" t="s">
        <v>114</v>
      </c>
      <c r="J40" s="27" t="s">
        <v>115</v>
      </c>
      <c r="K40" s="26">
        <v>721.5</v>
      </c>
      <c r="L40" s="26" t="s">
        <v>116</v>
      </c>
      <c r="M40" s="27" t="s">
        <v>48</v>
      </c>
      <c r="N40" s="27"/>
      <c r="O40" s="28" t="s">
        <v>117</v>
      </c>
      <c r="P40" s="28" t="s">
        <v>118</v>
      </c>
    </row>
    <row r="41" spans="1:16" ht="12.75" customHeight="1" thickBot="1">
      <c r="A41" s="17" t="str">
        <f t="shared" si="0"/>
        <v> MHAR 10.9 </v>
      </c>
      <c r="B41" s="6" t="str">
        <f t="shared" si="1"/>
        <v>I</v>
      </c>
      <c r="C41" s="17">
        <f t="shared" si="2"/>
        <v>34663.582999999999</v>
      </c>
      <c r="D41" s="16" t="str">
        <f t="shared" si="3"/>
        <v>vis</v>
      </c>
      <c r="E41" s="25">
        <f>VLOOKUP(C41,Active!C$21:E$971,3,FALSE)</f>
        <v>772.63698495233575</v>
      </c>
      <c r="F41" s="6" t="s">
        <v>43</v>
      </c>
      <c r="G41" s="16" t="str">
        <f t="shared" si="4"/>
        <v>34663.583</v>
      </c>
      <c r="H41" s="17">
        <f t="shared" si="5"/>
        <v>773</v>
      </c>
      <c r="I41" s="26" t="s">
        <v>119</v>
      </c>
      <c r="J41" s="27" t="s">
        <v>120</v>
      </c>
      <c r="K41" s="26">
        <v>773</v>
      </c>
      <c r="L41" s="26" t="s">
        <v>121</v>
      </c>
      <c r="M41" s="27" t="s">
        <v>48</v>
      </c>
      <c r="N41" s="27"/>
      <c r="O41" s="28" t="s">
        <v>109</v>
      </c>
      <c r="P41" s="28" t="s">
        <v>110</v>
      </c>
    </row>
    <row r="42" spans="1:16" ht="12.75" customHeight="1" thickBot="1">
      <c r="A42" s="17" t="str">
        <f t="shared" si="0"/>
        <v> MHAR 10.9 </v>
      </c>
      <c r="B42" s="6" t="str">
        <f t="shared" si="1"/>
        <v>I</v>
      </c>
      <c r="C42" s="17">
        <f t="shared" si="2"/>
        <v>34771.392999999996</v>
      </c>
      <c r="D42" s="16" t="str">
        <f t="shared" si="3"/>
        <v>vis</v>
      </c>
      <c r="E42" s="25">
        <f>VLOOKUP(C42,Active!C$21:E$971,3,FALSE)</f>
        <v>781.48454528742843</v>
      </c>
      <c r="F42" s="6" t="s">
        <v>43</v>
      </c>
      <c r="G42" s="16" t="str">
        <f t="shared" si="4"/>
        <v>34771.393</v>
      </c>
      <c r="H42" s="17">
        <f t="shared" si="5"/>
        <v>782</v>
      </c>
      <c r="I42" s="26" t="s">
        <v>122</v>
      </c>
      <c r="J42" s="27" t="s">
        <v>123</v>
      </c>
      <c r="K42" s="26">
        <v>782</v>
      </c>
      <c r="L42" s="26" t="s">
        <v>124</v>
      </c>
      <c r="M42" s="27" t="s">
        <v>48</v>
      </c>
      <c r="N42" s="27"/>
      <c r="O42" s="28" t="s">
        <v>109</v>
      </c>
      <c r="P42" s="28" t="s">
        <v>110</v>
      </c>
    </row>
    <row r="43" spans="1:16" ht="12.75" customHeight="1" thickBot="1">
      <c r="A43" s="17" t="str">
        <f t="shared" ref="A43:A79" si="6">P43</f>
        <v> MHAR 10.9 </v>
      </c>
      <c r="B43" s="6" t="str">
        <f t="shared" ref="B43:B79" si="7">IF(H43=INT(H43),"I","II")</f>
        <v>I</v>
      </c>
      <c r="C43" s="17">
        <f t="shared" ref="C43:C79" si="8">1*G43</f>
        <v>34829.315999999999</v>
      </c>
      <c r="D43" s="16" t="str">
        <f t="shared" ref="D43:D79" si="9">VLOOKUP(F43,I$1:J$5,2,FALSE)</f>
        <v>vis</v>
      </c>
      <c r="E43" s="25">
        <f>VLOOKUP(C43,Active!C$21:E$971,3,FALSE)</f>
        <v>786.23806757005161</v>
      </c>
      <c r="F43" s="6" t="s">
        <v>43</v>
      </c>
      <c r="G43" s="16" t="str">
        <f t="shared" ref="G43:G79" si="10">MID(I43,3,LEN(I43)-3)</f>
        <v>34829.316</v>
      </c>
      <c r="H43" s="17">
        <f t="shared" ref="H43:H79" si="11">1*K43</f>
        <v>787</v>
      </c>
      <c r="I43" s="26" t="s">
        <v>125</v>
      </c>
      <c r="J43" s="27" t="s">
        <v>126</v>
      </c>
      <c r="K43" s="26">
        <v>787</v>
      </c>
      <c r="L43" s="26" t="s">
        <v>127</v>
      </c>
      <c r="M43" s="27" t="s">
        <v>48</v>
      </c>
      <c r="N43" s="27"/>
      <c r="O43" s="28" t="s">
        <v>109</v>
      </c>
      <c r="P43" s="28" t="s">
        <v>110</v>
      </c>
    </row>
    <row r="44" spans="1:16" ht="12.75" customHeight="1" thickBot="1">
      <c r="A44" s="17" t="str">
        <f t="shared" si="6"/>
        <v> VSS 4.501 </v>
      </c>
      <c r="B44" s="6" t="str">
        <f t="shared" si="7"/>
        <v>II</v>
      </c>
      <c r="C44" s="17">
        <f t="shared" si="8"/>
        <v>35874.453999999998</v>
      </c>
      <c r="D44" s="16" t="str">
        <f t="shared" si="9"/>
        <v>vis</v>
      </c>
      <c r="E44" s="25">
        <f>VLOOKUP(C44,Active!C$21:E$971,3,FALSE)</f>
        <v>872.00860382362964</v>
      </c>
      <c r="F44" s="6" t="s">
        <v>43</v>
      </c>
      <c r="G44" s="16" t="str">
        <f t="shared" si="10"/>
        <v>35874.454</v>
      </c>
      <c r="H44" s="17">
        <f t="shared" si="11"/>
        <v>872.5</v>
      </c>
      <c r="I44" s="26" t="s">
        <v>131</v>
      </c>
      <c r="J44" s="27" t="s">
        <v>132</v>
      </c>
      <c r="K44" s="26">
        <v>872.5</v>
      </c>
      <c r="L44" s="26" t="s">
        <v>133</v>
      </c>
      <c r="M44" s="27" t="s">
        <v>48</v>
      </c>
      <c r="N44" s="27"/>
      <c r="O44" s="28" t="s">
        <v>49</v>
      </c>
      <c r="P44" s="28" t="s">
        <v>102</v>
      </c>
    </row>
    <row r="45" spans="1:16" ht="12.75" customHeight="1" thickBot="1">
      <c r="A45" s="17" t="str">
        <f t="shared" si="6"/>
        <v> VSS 4.501 </v>
      </c>
      <c r="B45" s="6" t="str">
        <f t="shared" si="7"/>
        <v>II</v>
      </c>
      <c r="C45" s="17">
        <f t="shared" si="8"/>
        <v>35874.485999999997</v>
      </c>
      <c r="D45" s="16" t="str">
        <f t="shared" si="9"/>
        <v>vis</v>
      </c>
      <c r="E45" s="25">
        <f>VLOOKUP(C45,Active!C$21:E$971,3,FALSE)</f>
        <v>872.01122994301295</v>
      </c>
      <c r="F45" s="6" t="s">
        <v>43</v>
      </c>
      <c r="G45" s="16" t="str">
        <f t="shared" si="10"/>
        <v>35874.486</v>
      </c>
      <c r="H45" s="17">
        <f t="shared" si="11"/>
        <v>872.5</v>
      </c>
      <c r="I45" s="26" t="s">
        <v>134</v>
      </c>
      <c r="J45" s="27" t="s">
        <v>135</v>
      </c>
      <c r="K45" s="26">
        <v>872.5</v>
      </c>
      <c r="L45" s="26" t="s">
        <v>136</v>
      </c>
      <c r="M45" s="27" t="s">
        <v>48</v>
      </c>
      <c r="N45" s="27"/>
      <c r="O45" s="28" t="s">
        <v>49</v>
      </c>
      <c r="P45" s="28" t="s">
        <v>102</v>
      </c>
    </row>
    <row r="46" spans="1:16" ht="12.75" customHeight="1" thickBot="1">
      <c r="A46" s="17" t="str">
        <f t="shared" si="6"/>
        <v> VSS 4.501 </v>
      </c>
      <c r="B46" s="6" t="str">
        <f t="shared" si="7"/>
        <v>II</v>
      </c>
      <c r="C46" s="17">
        <f t="shared" si="8"/>
        <v>36556.574999999997</v>
      </c>
      <c r="D46" s="16" t="str">
        <f t="shared" si="9"/>
        <v>vis</v>
      </c>
      <c r="E46" s="25">
        <f>VLOOKUP(C46,Active!C$21:E$971,3,FALSE)</f>
        <v>927.98770319598702</v>
      </c>
      <c r="F46" s="6" t="s">
        <v>43</v>
      </c>
      <c r="G46" s="16" t="str">
        <f t="shared" si="10"/>
        <v>36556.575</v>
      </c>
      <c r="H46" s="17">
        <f t="shared" si="11"/>
        <v>928.5</v>
      </c>
      <c r="I46" s="26" t="s">
        <v>143</v>
      </c>
      <c r="J46" s="27" t="s">
        <v>144</v>
      </c>
      <c r="K46" s="26">
        <v>928.5</v>
      </c>
      <c r="L46" s="26" t="s">
        <v>145</v>
      </c>
      <c r="M46" s="27" t="s">
        <v>48</v>
      </c>
      <c r="N46" s="27"/>
      <c r="O46" s="28" t="s">
        <v>49</v>
      </c>
      <c r="P46" s="28" t="s">
        <v>102</v>
      </c>
    </row>
    <row r="47" spans="1:16" ht="12.75" customHeight="1" thickBot="1">
      <c r="A47" s="17" t="str">
        <f t="shared" si="6"/>
        <v> MHAR 10.9 </v>
      </c>
      <c r="B47" s="6" t="str">
        <f t="shared" si="7"/>
        <v>II</v>
      </c>
      <c r="C47" s="17">
        <f t="shared" si="8"/>
        <v>36603.483</v>
      </c>
      <c r="D47" s="16" t="str">
        <f t="shared" si="9"/>
        <v>vis</v>
      </c>
      <c r="E47" s="25">
        <f>VLOOKUP(C47,Active!C$21:E$971,3,FALSE)</f>
        <v>931.83726594710993</v>
      </c>
      <c r="F47" s="6" t="s">
        <v>43</v>
      </c>
      <c r="G47" s="16" t="str">
        <f t="shared" si="10"/>
        <v>36603.483</v>
      </c>
      <c r="H47" s="17">
        <f t="shared" si="11"/>
        <v>932.5</v>
      </c>
      <c r="I47" s="26" t="s">
        <v>149</v>
      </c>
      <c r="J47" s="27" t="s">
        <v>150</v>
      </c>
      <c r="K47" s="26">
        <v>932.5</v>
      </c>
      <c r="L47" s="26" t="s">
        <v>151</v>
      </c>
      <c r="M47" s="27" t="s">
        <v>48</v>
      </c>
      <c r="N47" s="27"/>
      <c r="O47" s="28" t="s">
        <v>109</v>
      </c>
      <c r="P47" s="28" t="s">
        <v>110</v>
      </c>
    </row>
    <row r="48" spans="1:16" ht="12.75" customHeight="1" thickBot="1">
      <c r="A48" s="17" t="str">
        <f t="shared" si="6"/>
        <v> VSS 4.501 </v>
      </c>
      <c r="B48" s="6" t="str">
        <f t="shared" si="7"/>
        <v>II</v>
      </c>
      <c r="C48" s="17">
        <f t="shared" si="8"/>
        <v>36605.438000000002</v>
      </c>
      <c r="D48" s="16" t="str">
        <f t="shared" si="9"/>
        <v>vis</v>
      </c>
      <c r="E48" s="25">
        <f>VLOOKUP(C48,Active!C$21:E$971,3,FALSE)</f>
        <v>931.99770542818885</v>
      </c>
      <c r="F48" s="6" t="s">
        <v>43</v>
      </c>
      <c r="G48" s="16" t="str">
        <f t="shared" si="10"/>
        <v>36605.438</v>
      </c>
      <c r="H48" s="17">
        <f t="shared" si="11"/>
        <v>932.5</v>
      </c>
      <c r="I48" s="26" t="s">
        <v>152</v>
      </c>
      <c r="J48" s="27" t="s">
        <v>153</v>
      </c>
      <c r="K48" s="26">
        <v>932.5</v>
      </c>
      <c r="L48" s="26" t="s">
        <v>154</v>
      </c>
      <c r="M48" s="27" t="s">
        <v>48</v>
      </c>
      <c r="N48" s="27"/>
      <c r="O48" s="28" t="s">
        <v>49</v>
      </c>
      <c r="P48" s="28" t="s">
        <v>102</v>
      </c>
    </row>
    <row r="49" spans="1:16" ht="12.75" customHeight="1" thickBot="1">
      <c r="A49" s="17" t="str">
        <f t="shared" si="6"/>
        <v> VSS 4.501 </v>
      </c>
      <c r="B49" s="6" t="str">
        <f t="shared" si="7"/>
        <v>II</v>
      </c>
      <c r="C49" s="17">
        <f t="shared" si="8"/>
        <v>36605.476000000002</v>
      </c>
      <c r="D49" s="16" t="str">
        <f t="shared" si="9"/>
        <v>vis</v>
      </c>
      <c r="E49" s="25">
        <f>VLOOKUP(C49,Active!C$21:E$971,3,FALSE)</f>
        <v>932.00082394495666</v>
      </c>
      <c r="F49" s="6" t="s">
        <v>43</v>
      </c>
      <c r="G49" s="16" t="str">
        <f t="shared" si="10"/>
        <v>36605.476</v>
      </c>
      <c r="H49" s="17">
        <f t="shared" si="11"/>
        <v>932.5</v>
      </c>
      <c r="I49" s="26" t="s">
        <v>155</v>
      </c>
      <c r="J49" s="27" t="s">
        <v>156</v>
      </c>
      <c r="K49" s="26">
        <v>932.5</v>
      </c>
      <c r="L49" s="26" t="s">
        <v>157</v>
      </c>
      <c r="M49" s="27" t="s">
        <v>48</v>
      </c>
      <c r="N49" s="27"/>
      <c r="O49" s="28" t="s">
        <v>49</v>
      </c>
      <c r="P49" s="28" t="s">
        <v>102</v>
      </c>
    </row>
    <row r="50" spans="1:16" ht="12.75" customHeight="1" thickBot="1">
      <c r="A50" s="17" t="str">
        <f t="shared" si="6"/>
        <v> VSS 4.501 </v>
      </c>
      <c r="B50" s="6" t="str">
        <f t="shared" si="7"/>
        <v>II</v>
      </c>
      <c r="C50" s="17">
        <f t="shared" si="8"/>
        <v>36605.480000000003</v>
      </c>
      <c r="D50" s="16" t="str">
        <f t="shared" si="9"/>
        <v>vis</v>
      </c>
      <c r="E50" s="25">
        <f>VLOOKUP(C50,Active!C$21:E$971,3,FALSE)</f>
        <v>932.00115220987971</v>
      </c>
      <c r="F50" s="6" t="s">
        <v>43</v>
      </c>
      <c r="G50" s="16" t="str">
        <f t="shared" si="10"/>
        <v>36605.480</v>
      </c>
      <c r="H50" s="17">
        <f t="shared" si="11"/>
        <v>932.5</v>
      </c>
      <c r="I50" s="26" t="s">
        <v>158</v>
      </c>
      <c r="J50" s="27" t="s">
        <v>159</v>
      </c>
      <c r="K50" s="26">
        <v>932.5</v>
      </c>
      <c r="L50" s="26" t="s">
        <v>160</v>
      </c>
      <c r="M50" s="27" t="s">
        <v>48</v>
      </c>
      <c r="N50" s="27"/>
      <c r="O50" s="28" t="s">
        <v>49</v>
      </c>
      <c r="P50" s="28" t="s">
        <v>102</v>
      </c>
    </row>
    <row r="51" spans="1:16" ht="12.75" customHeight="1" thickBot="1">
      <c r="A51" s="17" t="str">
        <f t="shared" si="6"/>
        <v> VSS 4.501 </v>
      </c>
      <c r="B51" s="6" t="str">
        <f t="shared" si="7"/>
        <v>II</v>
      </c>
      <c r="C51" s="17">
        <f t="shared" si="8"/>
        <v>36605.519999999997</v>
      </c>
      <c r="D51" s="16" t="str">
        <f t="shared" si="9"/>
        <v>vis</v>
      </c>
      <c r="E51" s="25">
        <f>VLOOKUP(C51,Active!C$21:E$971,3,FALSE)</f>
        <v>932.00443485910841</v>
      </c>
      <c r="F51" s="6" t="s">
        <v>43</v>
      </c>
      <c r="G51" s="16" t="str">
        <f t="shared" si="10"/>
        <v>36605.520</v>
      </c>
      <c r="H51" s="17">
        <f t="shared" si="11"/>
        <v>932.5</v>
      </c>
      <c r="I51" s="26" t="s">
        <v>161</v>
      </c>
      <c r="J51" s="27" t="s">
        <v>162</v>
      </c>
      <c r="K51" s="26">
        <v>932.5</v>
      </c>
      <c r="L51" s="26" t="s">
        <v>163</v>
      </c>
      <c r="M51" s="27" t="s">
        <v>48</v>
      </c>
      <c r="N51" s="27"/>
      <c r="O51" s="28" t="s">
        <v>49</v>
      </c>
      <c r="P51" s="28" t="s">
        <v>102</v>
      </c>
    </row>
    <row r="52" spans="1:16" ht="12.75" customHeight="1" thickBot="1">
      <c r="A52" s="17" t="str">
        <f t="shared" si="6"/>
        <v> MHAR 10.9 </v>
      </c>
      <c r="B52" s="6" t="str">
        <f t="shared" si="7"/>
        <v>II</v>
      </c>
      <c r="C52" s="17">
        <f t="shared" si="8"/>
        <v>36628.36</v>
      </c>
      <c r="D52" s="16" t="str">
        <f t="shared" si="9"/>
        <v>vis</v>
      </c>
      <c r="E52" s="25">
        <f>VLOOKUP(C52,Active!C$21:E$971,3,FALSE)</f>
        <v>933.87882756900126</v>
      </c>
      <c r="F52" s="6" t="s">
        <v>43</v>
      </c>
      <c r="G52" s="16" t="str">
        <f t="shared" si="10"/>
        <v>36628.3600</v>
      </c>
      <c r="H52" s="17">
        <f t="shared" si="11"/>
        <v>934.5</v>
      </c>
      <c r="I52" s="26" t="s">
        <v>164</v>
      </c>
      <c r="J52" s="27" t="s">
        <v>165</v>
      </c>
      <c r="K52" s="26">
        <v>934.5</v>
      </c>
      <c r="L52" s="26" t="s">
        <v>166</v>
      </c>
      <c r="M52" s="27" t="s">
        <v>48</v>
      </c>
      <c r="N52" s="27"/>
      <c r="O52" s="28" t="s">
        <v>109</v>
      </c>
      <c r="P52" s="28" t="s">
        <v>110</v>
      </c>
    </row>
    <row r="53" spans="1:16" ht="12.75" customHeight="1" thickBot="1">
      <c r="A53" s="17" t="str">
        <f t="shared" si="6"/>
        <v> MHAR 3.9 </v>
      </c>
      <c r="B53" s="6" t="str">
        <f t="shared" si="7"/>
        <v>II</v>
      </c>
      <c r="C53" s="17">
        <f t="shared" si="8"/>
        <v>37651.625999999997</v>
      </c>
      <c r="D53" s="16" t="str">
        <f t="shared" si="9"/>
        <v>vis</v>
      </c>
      <c r="E53" s="25">
        <f>VLOOKUP(C53,Active!C$21:E$971,3,FALSE)</f>
        <v>1017.8544112240339</v>
      </c>
      <c r="F53" s="6" t="s">
        <v>43</v>
      </c>
      <c r="G53" s="16" t="str">
        <f t="shared" si="10"/>
        <v>37651.626</v>
      </c>
      <c r="H53" s="17">
        <f t="shared" si="11"/>
        <v>1018.5</v>
      </c>
      <c r="I53" s="26" t="s">
        <v>167</v>
      </c>
      <c r="J53" s="27" t="s">
        <v>168</v>
      </c>
      <c r="K53" s="26">
        <v>1018.5</v>
      </c>
      <c r="L53" s="26" t="s">
        <v>169</v>
      </c>
      <c r="M53" s="27" t="s">
        <v>48</v>
      </c>
      <c r="N53" s="27"/>
      <c r="O53" s="28" t="s">
        <v>109</v>
      </c>
      <c r="P53" s="28" t="s">
        <v>170</v>
      </c>
    </row>
    <row r="54" spans="1:16" ht="12.75" customHeight="1" thickBot="1">
      <c r="A54" s="17" t="str">
        <f t="shared" si="6"/>
        <v> MHAR 3.9 </v>
      </c>
      <c r="B54" s="6" t="str">
        <f t="shared" si="7"/>
        <v>II</v>
      </c>
      <c r="C54" s="17">
        <f t="shared" si="8"/>
        <v>37747.322999999997</v>
      </c>
      <c r="D54" s="16" t="str">
        <f t="shared" si="9"/>
        <v>vis</v>
      </c>
      <c r="E54" s="25">
        <f>VLOOKUP(C54,Active!C$21:E$971,3,FALSE)</f>
        <v>1025.7079033062839</v>
      </c>
      <c r="F54" s="6" t="s">
        <v>43</v>
      </c>
      <c r="G54" s="16" t="str">
        <f t="shared" si="10"/>
        <v>37747.323</v>
      </c>
      <c r="H54" s="17">
        <f t="shared" si="11"/>
        <v>1026.5</v>
      </c>
      <c r="I54" s="26" t="s">
        <v>171</v>
      </c>
      <c r="J54" s="27" t="s">
        <v>172</v>
      </c>
      <c r="K54" s="26">
        <v>1026.5</v>
      </c>
      <c r="L54" s="26" t="s">
        <v>173</v>
      </c>
      <c r="M54" s="27" t="s">
        <v>48</v>
      </c>
      <c r="N54" s="27"/>
      <c r="O54" s="28" t="s">
        <v>109</v>
      </c>
      <c r="P54" s="28" t="s">
        <v>170</v>
      </c>
    </row>
    <row r="55" spans="1:16" ht="12.75" customHeight="1" thickBot="1">
      <c r="A55" s="17" t="str">
        <f t="shared" si="6"/>
        <v>BAVM 86 </v>
      </c>
      <c r="B55" s="6" t="str">
        <f t="shared" si="7"/>
        <v>I</v>
      </c>
      <c r="C55" s="17">
        <f t="shared" si="8"/>
        <v>37933.64</v>
      </c>
      <c r="D55" s="16" t="str">
        <f t="shared" si="9"/>
        <v>vis</v>
      </c>
      <c r="E55" s="25">
        <f>VLOOKUP(C55,Active!C$21:E$971,3,FALSE)</f>
        <v>1040.9982372173638</v>
      </c>
      <c r="F55" s="6" t="s">
        <v>43</v>
      </c>
      <c r="G55" s="16" t="str">
        <f t="shared" si="10"/>
        <v>37933.64</v>
      </c>
      <c r="H55" s="17">
        <f t="shared" si="11"/>
        <v>1042</v>
      </c>
      <c r="I55" s="26" t="s">
        <v>174</v>
      </c>
      <c r="J55" s="27" t="s">
        <v>175</v>
      </c>
      <c r="K55" s="26">
        <v>1042</v>
      </c>
      <c r="L55" s="26" t="s">
        <v>176</v>
      </c>
      <c r="M55" s="27" t="s">
        <v>48</v>
      </c>
      <c r="N55" s="27"/>
      <c r="O55" s="28" t="s">
        <v>177</v>
      </c>
      <c r="P55" s="29" t="s">
        <v>178</v>
      </c>
    </row>
    <row r="56" spans="1:16" ht="12.75" customHeight="1" thickBot="1">
      <c r="A56" s="17" t="str">
        <f t="shared" si="6"/>
        <v> MHAR 3.9 </v>
      </c>
      <c r="B56" s="6" t="str">
        <f t="shared" si="7"/>
        <v>I</v>
      </c>
      <c r="C56" s="17">
        <f t="shared" si="8"/>
        <v>38327.605000000003</v>
      </c>
      <c r="D56" s="16" t="str">
        <f t="shared" si="9"/>
        <v>vis</v>
      </c>
      <c r="E56" s="25">
        <f>VLOOKUP(C56,Active!C$21:E$971,3,FALSE)</f>
        <v>1073.329459807243</v>
      </c>
      <c r="F56" s="6" t="s">
        <v>43</v>
      </c>
      <c r="G56" s="16" t="str">
        <f t="shared" si="10"/>
        <v>38327.605</v>
      </c>
      <c r="H56" s="17">
        <f t="shared" si="11"/>
        <v>1074</v>
      </c>
      <c r="I56" s="26" t="s">
        <v>182</v>
      </c>
      <c r="J56" s="27" t="s">
        <v>183</v>
      </c>
      <c r="K56" s="26">
        <v>1074</v>
      </c>
      <c r="L56" s="26" t="s">
        <v>184</v>
      </c>
      <c r="M56" s="27" t="s">
        <v>48</v>
      </c>
      <c r="N56" s="27"/>
      <c r="O56" s="28" t="s">
        <v>109</v>
      </c>
      <c r="P56" s="28" t="s">
        <v>170</v>
      </c>
    </row>
    <row r="57" spans="1:16" ht="12.75" customHeight="1" thickBot="1">
      <c r="A57" s="17" t="str">
        <f t="shared" si="6"/>
        <v> MHAR 3.9 </v>
      </c>
      <c r="B57" s="6" t="str">
        <f t="shared" si="7"/>
        <v>II</v>
      </c>
      <c r="C57" s="17">
        <f t="shared" si="8"/>
        <v>38372.616000000002</v>
      </c>
      <c r="D57" s="16" t="str">
        <f t="shared" si="9"/>
        <v>vis</v>
      </c>
      <c r="E57" s="25">
        <f>VLOOKUP(C57,Active!C$21:E$971,3,FALSE)</f>
        <v>1077.0233429186692</v>
      </c>
      <c r="F57" s="6" t="s">
        <v>43</v>
      </c>
      <c r="G57" s="16" t="str">
        <f t="shared" si="10"/>
        <v>38372.616</v>
      </c>
      <c r="H57" s="17">
        <f t="shared" si="11"/>
        <v>1077.5</v>
      </c>
      <c r="I57" s="26" t="s">
        <v>185</v>
      </c>
      <c r="J57" s="27" t="s">
        <v>186</v>
      </c>
      <c r="K57" s="26">
        <v>1077.5</v>
      </c>
      <c r="L57" s="26" t="s">
        <v>187</v>
      </c>
      <c r="M57" s="27" t="s">
        <v>48</v>
      </c>
      <c r="N57" s="27"/>
      <c r="O57" s="28" t="s">
        <v>109</v>
      </c>
      <c r="P57" s="28" t="s">
        <v>170</v>
      </c>
    </row>
    <row r="58" spans="1:16" ht="12.75" customHeight="1" thickBot="1">
      <c r="A58" s="17" t="str">
        <f t="shared" si="6"/>
        <v> MHAR 3.9 </v>
      </c>
      <c r="B58" s="6" t="str">
        <f t="shared" si="7"/>
        <v>II</v>
      </c>
      <c r="C58" s="17">
        <f t="shared" si="8"/>
        <v>38385.580999999998</v>
      </c>
      <c r="D58" s="16" t="str">
        <f t="shared" si="9"/>
        <v>vis</v>
      </c>
      <c r="E58" s="25">
        <f>VLOOKUP(C58,Active!C$21:E$971,3,FALSE)</f>
        <v>1078.0873316000943</v>
      </c>
      <c r="F58" s="6" t="s">
        <v>43</v>
      </c>
      <c r="G58" s="16" t="str">
        <f t="shared" si="10"/>
        <v>38385.581</v>
      </c>
      <c r="H58" s="17">
        <f t="shared" si="11"/>
        <v>1078.5</v>
      </c>
      <c r="I58" s="26" t="s">
        <v>188</v>
      </c>
      <c r="J58" s="27" t="s">
        <v>189</v>
      </c>
      <c r="K58" s="26">
        <v>1078.5</v>
      </c>
      <c r="L58" s="26" t="s">
        <v>190</v>
      </c>
      <c r="M58" s="27" t="s">
        <v>48</v>
      </c>
      <c r="N58" s="27"/>
      <c r="O58" s="28" t="s">
        <v>109</v>
      </c>
      <c r="P58" s="28" t="s">
        <v>170</v>
      </c>
    </row>
    <row r="59" spans="1:16" ht="12.75" customHeight="1" thickBot="1">
      <c r="A59" s="17" t="str">
        <f t="shared" si="6"/>
        <v> MHAR 3.9 </v>
      </c>
      <c r="B59" s="6" t="str">
        <f t="shared" si="7"/>
        <v>II</v>
      </c>
      <c r="C59" s="17">
        <f t="shared" si="8"/>
        <v>38410.5</v>
      </c>
      <c r="D59" s="16" t="str">
        <f t="shared" si="9"/>
        <v>vis</v>
      </c>
      <c r="E59" s="25">
        <f>VLOOKUP(C59,Active!C$21:E$971,3,FALSE)</f>
        <v>1080.1323400036765</v>
      </c>
      <c r="F59" s="6" t="s">
        <v>43</v>
      </c>
      <c r="G59" s="16" t="str">
        <f t="shared" si="10"/>
        <v>38410.5000</v>
      </c>
      <c r="H59" s="17">
        <f t="shared" si="11"/>
        <v>1080.5</v>
      </c>
      <c r="I59" s="26" t="s">
        <v>191</v>
      </c>
      <c r="J59" s="27" t="s">
        <v>192</v>
      </c>
      <c r="K59" s="26">
        <v>1080.5</v>
      </c>
      <c r="L59" s="26" t="s">
        <v>193</v>
      </c>
      <c r="M59" s="27" t="s">
        <v>48</v>
      </c>
      <c r="N59" s="27"/>
      <c r="O59" s="28" t="s">
        <v>109</v>
      </c>
      <c r="P59" s="28" t="s">
        <v>170</v>
      </c>
    </row>
    <row r="60" spans="1:16" ht="12.75" customHeight="1" thickBot="1">
      <c r="A60" s="17" t="str">
        <f t="shared" si="6"/>
        <v> MHAR 3.9 </v>
      </c>
      <c r="B60" s="6" t="str">
        <f t="shared" si="7"/>
        <v>I</v>
      </c>
      <c r="C60" s="17">
        <f t="shared" si="8"/>
        <v>38853.440000000002</v>
      </c>
      <c r="D60" s="16" t="str">
        <f t="shared" si="9"/>
        <v>vis</v>
      </c>
      <c r="E60" s="25">
        <f>VLOOKUP(C60,Active!C$21:E$971,3,FALSE)</f>
        <v>1116.4827562435989</v>
      </c>
      <c r="F60" s="6" t="s">
        <v>43</v>
      </c>
      <c r="G60" s="16" t="str">
        <f t="shared" si="10"/>
        <v>38853.4400</v>
      </c>
      <c r="H60" s="17">
        <f t="shared" si="11"/>
        <v>1117</v>
      </c>
      <c r="I60" s="26" t="s">
        <v>197</v>
      </c>
      <c r="J60" s="27" t="s">
        <v>198</v>
      </c>
      <c r="K60" s="26">
        <v>1117</v>
      </c>
      <c r="L60" s="26" t="s">
        <v>199</v>
      </c>
      <c r="M60" s="27" t="s">
        <v>48</v>
      </c>
      <c r="N60" s="27"/>
      <c r="O60" s="28" t="s">
        <v>109</v>
      </c>
      <c r="P60" s="28" t="s">
        <v>170</v>
      </c>
    </row>
    <row r="61" spans="1:16" ht="12.75" customHeight="1" thickBot="1">
      <c r="A61" s="17" t="str">
        <f t="shared" si="6"/>
        <v> MHAR 3.9 </v>
      </c>
      <c r="B61" s="6" t="str">
        <f t="shared" si="7"/>
        <v>I</v>
      </c>
      <c r="C61" s="17">
        <f t="shared" si="8"/>
        <v>38878.385999999999</v>
      </c>
      <c r="D61" s="16" t="str">
        <f t="shared" si="9"/>
        <v>vis</v>
      </c>
      <c r="E61" s="25">
        <f>VLOOKUP(C61,Active!C$21:E$971,3,FALSE)</f>
        <v>1118.5299804354104</v>
      </c>
      <c r="F61" s="6" t="s">
        <v>43</v>
      </c>
      <c r="G61" s="16" t="str">
        <f t="shared" si="10"/>
        <v>38878.386</v>
      </c>
      <c r="H61" s="17">
        <f t="shared" si="11"/>
        <v>1119</v>
      </c>
      <c r="I61" s="26" t="s">
        <v>200</v>
      </c>
      <c r="J61" s="27" t="s">
        <v>201</v>
      </c>
      <c r="K61" s="26">
        <v>1119</v>
      </c>
      <c r="L61" s="26" t="s">
        <v>202</v>
      </c>
      <c r="M61" s="27" t="s">
        <v>48</v>
      </c>
      <c r="N61" s="27"/>
      <c r="O61" s="28" t="s">
        <v>109</v>
      </c>
      <c r="P61" s="28" t="s">
        <v>170</v>
      </c>
    </row>
    <row r="62" spans="1:16" ht="12.75" customHeight="1" thickBot="1">
      <c r="A62" s="17" t="str">
        <f t="shared" si="6"/>
        <v> MHAR 3.9 </v>
      </c>
      <c r="B62" s="6" t="str">
        <f t="shared" si="7"/>
        <v>II</v>
      </c>
      <c r="C62" s="17">
        <f t="shared" si="8"/>
        <v>38883.362999999998</v>
      </c>
      <c r="D62" s="16" t="str">
        <f t="shared" si="9"/>
        <v>vis</v>
      </c>
      <c r="E62" s="25">
        <f>VLOOKUP(C62,Active!C$21:E$971,3,FALSE)</f>
        <v>1118.9384240657578</v>
      </c>
      <c r="F62" s="6" t="s">
        <v>43</v>
      </c>
      <c r="G62" s="16" t="str">
        <f t="shared" si="10"/>
        <v>38883.363</v>
      </c>
      <c r="H62" s="17">
        <f t="shared" si="11"/>
        <v>1119.5</v>
      </c>
      <c r="I62" s="26" t="s">
        <v>203</v>
      </c>
      <c r="J62" s="27" t="s">
        <v>204</v>
      </c>
      <c r="K62" s="26">
        <v>1119.5</v>
      </c>
      <c r="L62" s="26" t="s">
        <v>205</v>
      </c>
      <c r="M62" s="27" t="s">
        <v>48</v>
      </c>
      <c r="N62" s="27"/>
      <c r="O62" s="28" t="s">
        <v>109</v>
      </c>
      <c r="P62" s="28" t="s">
        <v>170</v>
      </c>
    </row>
    <row r="63" spans="1:16" ht="12.75" customHeight="1" thickBot="1">
      <c r="A63" s="17" t="str">
        <f t="shared" si="6"/>
        <v> MHAR 3.9 </v>
      </c>
      <c r="B63" s="6" t="str">
        <f t="shared" si="7"/>
        <v>II</v>
      </c>
      <c r="C63" s="17">
        <f t="shared" si="8"/>
        <v>39027.624000000003</v>
      </c>
      <c r="D63" s="16" t="str">
        <f t="shared" si="9"/>
        <v>vis</v>
      </c>
      <c r="E63" s="25">
        <f>VLOOKUP(C63,Active!C$21:E$971,3,FALSE)</f>
        <v>1130.7773805772213</v>
      </c>
      <c r="F63" s="6" t="s">
        <v>43</v>
      </c>
      <c r="G63" s="16" t="str">
        <f t="shared" si="10"/>
        <v>39027.624</v>
      </c>
      <c r="H63" s="17">
        <f t="shared" si="11"/>
        <v>1131.5</v>
      </c>
      <c r="I63" s="26" t="s">
        <v>206</v>
      </c>
      <c r="J63" s="27" t="s">
        <v>207</v>
      </c>
      <c r="K63" s="26">
        <v>1131.5</v>
      </c>
      <c r="L63" s="26" t="s">
        <v>208</v>
      </c>
      <c r="M63" s="27" t="s">
        <v>48</v>
      </c>
      <c r="N63" s="27"/>
      <c r="O63" s="28" t="s">
        <v>109</v>
      </c>
      <c r="P63" s="28" t="s">
        <v>170</v>
      </c>
    </row>
    <row r="64" spans="1:16" ht="12.75" customHeight="1" thickBot="1">
      <c r="A64" s="17" t="str">
        <f t="shared" si="6"/>
        <v> MHAR 3.9 </v>
      </c>
      <c r="B64" s="6" t="str">
        <f t="shared" si="7"/>
        <v>II</v>
      </c>
      <c r="C64" s="17">
        <f t="shared" si="8"/>
        <v>39040.618999999999</v>
      </c>
      <c r="D64" s="16" t="str">
        <f t="shared" si="9"/>
        <v>vis</v>
      </c>
      <c r="E64" s="25">
        <f>VLOOKUP(C64,Active!C$21:E$971,3,FALSE)</f>
        <v>1131.8438312455683</v>
      </c>
      <c r="F64" s="6" t="s">
        <v>43</v>
      </c>
      <c r="G64" s="16" t="str">
        <f t="shared" si="10"/>
        <v>39040.619</v>
      </c>
      <c r="H64" s="17">
        <f t="shared" si="11"/>
        <v>1132.5</v>
      </c>
      <c r="I64" s="26" t="s">
        <v>209</v>
      </c>
      <c r="J64" s="27" t="s">
        <v>210</v>
      </c>
      <c r="K64" s="26">
        <v>1132.5</v>
      </c>
      <c r="L64" s="26" t="s">
        <v>211</v>
      </c>
      <c r="M64" s="27" t="s">
        <v>48</v>
      </c>
      <c r="N64" s="27"/>
      <c r="O64" s="28" t="s">
        <v>109</v>
      </c>
      <c r="P64" s="28" t="s">
        <v>170</v>
      </c>
    </row>
    <row r="65" spans="1:16" ht="12.75" customHeight="1" thickBot="1">
      <c r="A65" s="17" t="str">
        <f t="shared" si="6"/>
        <v> MHAR 3.9 </v>
      </c>
      <c r="B65" s="6" t="str">
        <f t="shared" si="7"/>
        <v>I</v>
      </c>
      <c r="C65" s="17">
        <f t="shared" si="8"/>
        <v>39413.646999999997</v>
      </c>
      <c r="D65" s="16" t="str">
        <f t="shared" si="9"/>
        <v>vis</v>
      </c>
      <c r="E65" s="25">
        <f>VLOOKUP(C65,Active!C$21:E$971,3,FALSE)</f>
        <v>1162.4568331626353</v>
      </c>
      <c r="F65" s="6" t="s">
        <v>43</v>
      </c>
      <c r="G65" s="16" t="str">
        <f t="shared" si="10"/>
        <v>39413.647</v>
      </c>
      <c r="H65" s="17">
        <f t="shared" si="11"/>
        <v>1163</v>
      </c>
      <c r="I65" s="26" t="s">
        <v>212</v>
      </c>
      <c r="J65" s="27" t="s">
        <v>213</v>
      </c>
      <c r="K65" s="26">
        <v>1163</v>
      </c>
      <c r="L65" s="26" t="s">
        <v>214</v>
      </c>
      <c r="M65" s="27" t="s">
        <v>48</v>
      </c>
      <c r="N65" s="27"/>
      <c r="O65" s="28" t="s">
        <v>109</v>
      </c>
      <c r="P65" s="28" t="s">
        <v>170</v>
      </c>
    </row>
    <row r="66" spans="1:16" ht="12.75" customHeight="1" thickBot="1">
      <c r="A66" s="17" t="str">
        <f t="shared" si="6"/>
        <v> MHAR 3.9 </v>
      </c>
      <c r="B66" s="6" t="str">
        <f t="shared" si="7"/>
        <v>I</v>
      </c>
      <c r="C66" s="17">
        <f t="shared" si="8"/>
        <v>39508.567000000003</v>
      </c>
      <c r="D66" s="16" t="str">
        <f t="shared" si="9"/>
        <v>vis</v>
      </c>
      <c r="E66" s="25">
        <f>VLOOKUP(C66,Active!C$21:E$971,3,FALSE)</f>
        <v>1170.2465597836078</v>
      </c>
      <c r="F66" s="6" t="s">
        <v>43</v>
      </c>
      <c r="G66" s="16" t="str">
        <f t="shared" si="10"/>
        <v>39508.567</v>
      </c>
      <c r="H66" s="17">
        <f t="shared" si="11"/>
        <v>1171</v>
      </c>
      <c r="I66" s="26" t="s">
        <v>215</v>
      </c>
      <c r="J66" s="27" t="s">
        <v>216</v>
      </c>
      <c r="K66" s="26">
        <v>1171</v>
      </c>
      <c r="L66" s="26" t="s">
        <v>217</v>
      </c>
      <c r="M66" s="27" t="s">
        <v>48</v>
      </c>
      <c r="N66" s="27"/>
      <c r="O66" s="28" t="s">
        <v>109</v>
      </c>
      <c r="P66" s="28" t="s">
        <v>170</v>
      </c>
    </row>
    <row r="67" spans="1:16" ht="12.75" customHeight="1" thickBot="1">
      <c r="A67" s="17" t="str">
        <f t="shared" si="6"/>
        <v> MHAR 3.9 </v>
      </c>
      <c r="B67" s="6" t="str">
        <f t="shared" si="7"/>
        <v>II</v>
      </c>
      <c r="C67" s="17">
        <f t="shared" si="8"/>
        <v>39529.542000000001</v>
      </c>
      <c r="D67" s="16" t="str">
        <f t="shared" si="9"/>
        <v>vis</v>
      </c>
      <c r="E67" s="25">
        <f>VLOOKUP(C67,Active!C$21:E$971,3,FALSE)</f>
        <v>1171.9678989731874</v>
      </c>
      <c r="F67" s="6" t="s">
        <v>43</v>
      </c>
      <c r="G67" s="16" t="str">
        <f t="shared" si="10"/>
        <v>39529.542</v>
      </c>
      <c r="H67" s="17">
        <f t="shared" si="11"/>
        <v>1172.5</v>
      </c>
      <c r="I67" s="26" t="s">
        <v>218</v>
      </c>
      <c r="J67" s="27" t="s">
        <v>219</v>
      </c>
      <c r="K67" s="26">
        <v>1172.5</v>
      </c>
      <c r="L67" s="26" t="s">
        <v>220</v>
      </c>
      <c r="M67" s="27" t="s">
        <v>48</v>
      </c>
      <c r="N67" s="27"/>
      <c r="O67" s="28" t="s">
        <v>109</v>
      </c>
      <c r="P67" s="28" t="s">
        <v>170</v>
      </c>
    </row>
    <row r="68" spans="1:16" ht="12.75" customHeight="1" thickBot="1">
      <c r="A68" s="17" t="str">
        <f t="shared" si="6"/>
        <v> MHAR 10.9 </v>
      </c>
      <c r="B68" s="6" t="str">
        <f t="shared" si="7"/>
        <v>I</v>
      </c>
      <c r="C68" s="17">
        <f t="shared" si="8"/>
        <v>40532.603000000003</v>
      </c>
      <c r="D68" s="16" t="str">
        <f t="shared" si="9"/>
        <v>vis</v>
      </c>
      <c r="E68" s="25">
        <f>VLOOKUP(C68,Active!C$21:E$971,3,FALSE)</f>
        <v>1254.2853344363036</v>
      </c>
      <c r="F68" s="6" t="s">
        <v>43</v>
      </c>
      <c r="G68" s="16" t="str">
        <f t="shared" si="10"/>
        <v>40532.603</v>
      </c>
      <c r="H68" s="17">
        <f t="shared" si="11"/>
        <v>1255</v>
      </c>
      <c r="I68" s="26" t="s">
        <v>224</v>
      </c>
      <c r="J68" s="27" t="s">
        <v>225</v>
      </c>
      <c r="K68" s="26">
        <v>1255</v>
      </c>
      <c r="L68" s="26" t="s">
        <v>226</v>
      </c>
      <c r="M68" s="27" t="s">
        <v>48</v>
      </c>
      <c r="N68" s="27"/>
      <c r="O68" s="28" t="s">
        <v>109</v>
      </c>
      <c r="P68" s="28" t="s">
        <v>110</v>
      </c>
    </row>
    <row r="69" spans="1:16" ht="12.75" customHeight="1" thickBot="1">
      <c r="A69" s="17" t="str">
        <f t="shared" si="6"/>
        <v> MHAR 10.9 </v>
      </c>
      <c r="B69" s="6" t="str">
        <f t="shared" si="7"/>
        <v>II</v>
      </c>
      <c r="C69" s="17">
        <f t="shared" si="8"/>
        <v>40917.544999999998</v>
      </c>
      <c r="D69" s="16" t="str">
        <f t="shared" si="9"/>
        <v>vis</v>
      </c>
      <c r="E69" s="25">
        <f>VLOOKUP(C69,Active!C$21:E$971,3,FALSE)</f>
        <v>1285.8760734262978</v>
      </c>
      <c r="F69" s="6" t="s">
        <v>43</v>
      </c>
      <c r="G69" s="16" t="str">
        <f t="shared" si="10"/>
        <v>40917.545</v>
      </c>
      <c r="H69" s="17">
        <f t="shared" si="11"/>
        <v>1286.5</v>
      </c>
      <c r="I69" s="26" t="s">
        <v>227</v>
      </c>
      <c r="J69" s="27" t="s">
        <v>228</v>
      </c>
      <c r="K69" s="26">
        <v>1286.5</v>
      </c>
      <c r="L69" s="26" t="s">
        <v>229</v>
      </c>
      <c r="M69" s="27" t="s">
        <v>48</v>
      </c>
      <c r="N69" s="27"/>
      <c r="O69" s="28" t="s">
        <v>109</v>
      </c>
      <c r="P69" s="28" t="s">
        <v>110</v>
      </c>
    </row>
    <row r="70" spans="1:16" ht="12.75" customHeight="1" thickBot="1">
      <c r="A70" s="17" t="str">
        <f t="shared" si="6"/>
        <v>IBVS 937 </v>
      </c>
      <c r="B70" s="6" t="str">
        <f t="shared" si="7"/>
        <v>I</v>
      </c>
      <c r="C70" s="17">
        <f t="shared" si="8"/>
        <v>41411.368000000002</v>
      </c>
      <c r="D70" s="16" t="str">
        <f t="shared" si="9"/>
        <v>vis</v>
      </c>
      <c r="E70" s="25">
        <f>VLOOKUP(C70,Active!C$21:E$971,3,FALSE)</f>
        <v>1326.4022656844982</v>
      </c>
      <c r="F70" s="6" t="s">
        <v>43</v>
      </c>
      <c r="G70" s="16" t="str">
        <f t="shared" si="10"/>
        <v>41411.368</v>
      </c>
      <c r="H70" s="17">
        <f t="shared" si="11"/>
        <v>1327</v>
      </c>
      <c r="I70" s="26" t="s">
        <v>230</v>
      </c>
      <c r="J70" s="27" t="s">
        <v>231</v>
      </c>
      <c r="K70" s="26">
        <v>1327</v>
      </c>
      <c r="L70" s="26" t="s">
        <v>232</v>
      </c>
      <c r="M70" s="27" t="s">
        <v>233</v>
      </c>
      <c r="N70" s="27" t="s">
        <v>234</v>
      </c>
      <c r="O70" s="28" t="s">
        <v>235</v>
      </c>
      <c r="P70" s="29" t="s">
        <v>236</v>
      </c>
    </row>
    <row r="71" spans="1:16" ht="12.75" customHeight="1" thickBot="1">
      <c r="A71" s="17" t="str">
        <f t="shared" si="6"/>
        <v> AAP 66.377 </v>
      </c>
      <c r="B71" s="6" t="str">
        <f t="shared" si="7"/>
        <v>II</v>
      </c>
      <c r="C71" s="17">
        <f t="shared" si="8"/>
        <v>41721.730000000003</v>
      </c>
      <c r="D71" s="16" t="str">
        <f t="shared" si="9"/>
        <v>vis</v>
      </c>
      <c r="E71" s="25">
        <f>VLOOKUP(C71,Active!C$21:E$971,3,FALSE)</f>
        <v>1351.8725051865861</v>
      </c>
      <c r="F71" s="6" t="s">
        <v>43</v>
      </c>
      <c r="G71" s="16" t="str">
        <f t="shared" si="10"/>
        <v>41721.7300</v>
      </c>
      <c r="H71" s="17">
        <f t="shared" si="11"/>
        <v>1352.5</v>
      </c>
      <c r="I71" s="26" t="s">
        <v>237</v>
      </c>
      <c r="J71" s="27" t="s">
        <v>238</v>
      </c>
      <c r="K71" s="26">
        <v>1352.5</v>
      </c>
      <c r="L71" s="26" t="s">
        <v>239</v>
      </c>
      <c r="M71" s="27" t="s">
        <v>233</v>
      </c>
      <c r="N71" s="27" t="s">
        <v>234</v>
      </c>
      <c r="O71" s="28" t="s">
        <v>240</v>
      </c>
      <c r="P71" s="28" t="s">
        <v>241</v>
      </c>
    </row>
    <row r="72" spans="1:16" ht="12.75" customHeight="1" thickBot="1">
      <c r="A72" s="17" t="str">
        <f t="shared" si="6"/>
        <v> AAP 66.377 </v>
      </c>
      <c r="B72" s="6" t="str">
        <f t="shared" si="7"/>
        <v>I</v>
      </c>
      <c r="C72" s="17">
        <f t="shared" si="8"/>
        <v>41726.387199999997</v>
      </c>
      <c r="D72" s="16" t="str">
        <f t="shared" si="9"/>
        <v>vis</v>
      </c>
      <c r="E72" s="25">
        <f>VLOOKUP(C72,Active!C$21:E$971,3,FALSE)</f>
        <v>1352.2547040363452</v>
      </c>
      <c r="F72" s="6" t="s">
        <v>43</v>
      </c>
      <c r="G72" s="16" t="str">
        <f t="shared" si="10"/>
        <v>41726.3872</v>
      </c>
      <c r="H72" s="17">
        <f t="shared" si="11"/>
        <v>1353</v>
      </c>
      <c r="I72" s="26" t="s">
        <v>242</v>
      </c>
      <c r="J72" s="27" t="s">
        <v>243</v>
      </c>
      <c r="K72" s="26">
        <v>1353</v>
      </c>
      <c r="L72" s="26" t="s">
        <v>244</v>
      </c>
      <c r="M72" s="27" t="s">
        <v>233</v>
      </c>
      <c r="N72" s="27" t="s">
        <v>234</v>
      </c>
      <c r="O72" s="28" t="s">
        <v>240</v>
      </c>
      <c r="P72" s="28" t="s">
        <v>241</v>
      </c>
    </row>
    <row r="73" spans="1:16" ht="12.75" customHeight="1" thickBot="1">
      <c r="A73" s="17" t="str">
        <f t="shared" si="6"/>
        <v> MHAR 10.9 </v>
      </c>
      <c r="B73" s="6" t="str">
        <f t="shared" si="7"/>
        <v>I</v>
      </c>
      <c r="C73" s="17">
        <f t="shared" si="8"/>
        <v>41796.345999999998</v>
      </c>
      <c r="D73" s="16" t="str">
        <f t="shared" si="9"/>
        <v>vis</v>
      </c>
      <c r="E73" s="25">
        <f>VLOOKUP(C73,Active!C$21:E$971,3,FALSE)</f>
        <v>1357.9959590587987</v>
      </c>
      <c r="F73" s="6" t="s">
        <v>43</v>
      </c>
      <c r="G73" s="16" t="str">
        <f t="shared" si="10"/>
        <v>41796.346</v>
      </c>
      <c r="H73" s="17">
        <f t="shared" si="11"/>
        <v>1359</v>
      </c>
      <c r="I73" s="26" t="s">
        <v>245</v>
      </c>
      <c r="J73" s="27" t="s">
        <v>246</v>
      </c>
      <c r="K73" s="26">
        <v>1359</v>
      </c>
      <c r="L73" s="26" t="s">
        <v>247</v>
      </c>
      <c r="M73" s="27" t="s">
        <v>48</v>
      </c>
      <c r="N73" s="27"/>
      <c r="O73" s="28" t="s">
        <v>109</v>
      </c>
      <c r="P73" s="28" t="s">
        <v>110</v>
      </c>
    </row>
    <row r="74" spans="1:16" ht="12.75" customHeight="1" thickBot="1">
      <c r="A74" s="17" t="str">
        <f t="shared" si="6"/>
        <v> MHAR 10.9 </v>
      </c>
      <c r="B74" s="6" t="str">
        <f t="shared" si="7"/>
        <v>I</v>
      </c>
      <c r="C74" s="17">
        <f t="shared" si="8"/>
        <v>42016.491000000002</v>
      </c>
      <c r="D74" s="16" t="str">
        <f t="shared" si="9"/>
        <v>vis</v>
      </c>
      <c r="E74" s="25">
        <f>VLOOKUP(C74,Active!C$21:E$971,3,FALSE)</f>
        <v>1376.0624294230417</v>
      </c>
      <c r="F74" s="6" t="s">
        <v>43</v>
      </c>
      <c r="G74" s="16" t="str">
        <f t="shared" si="10"/>
        <v>42016.491</v>
      </c>
      <c r="H74" s="17">
        <f t="shared" si="11"/>
        <v>1377</v>
      </c>
      <c r="I74" s="26" t="s">
        <v>248</v>
      </c>
      <c r="J74" s="27" t="s">
        <v>249</v>
      </c>
      <c r="K74" s="26">
        <v>1377</v>
      </c>
      <c r="L74" s="26" t="s">
        <v>250</v>
      </c>
      <c r="M74" s="27" t="s">
        <v>48</v>
      </c>
      <c r="N74" s="27"/>
      <c r="O74" s="28" t="s">
        <v>109</v>
      </c>
      <c r="P74" s="28" t="s">
        <v>110</v>
      </c>
    </row>
    <row r="75" spans="1:16" ht="12.75" customHeight="1" thickBot="1">
      <c r="A75" s="17" t="str">
        <f t="shared" si="6"/>
        <v> BBS 21 </v>
      </c>
      <c r="B75" s="6" t="str">
        <f t="shared" si="7"/>
        <v>I</v>
      </c>
      <c r="C75" s="17">
        <f t="shared" si="8"/>
        <v>42464.338000000003</v>
      </c>
      <c r="D75" s="16" t="str">
        <f t="shared" si="9"/>
        <v>vis</v>
      </c>
      <c r="E75" s="25">
        <f>VLOOKUP(C75,Active!C$21:E$971,3,FALSE)</f>
        <v>1412.8155446571604</v>
      </c>
      <c r="F75" s="6" t="s">
        <v>43</v>
      </c>
      <c r="G75" s="16" t="str">
        <f t="shared" si="10"/>
        <v>42464.338</v>
      </c>
      <c r="H75" s="17">
        <f t="shared" si="11"/>
        <v>1414</v>
      </c>
      <c r="I75" s="26" t="s">
        <v>251</v>
      </c>
      <c r="J75" s="27" t="s">
        <v>252</v>
      </c>
      <c r="K75" s="26">
        <v>1414</v>
      </c>
      <c r="L75" s="26" t="s">
        <v>253</v>
      </c>
      <c r="M75" s="27" t="s">
        <v>69</v>
      </c>
      <c r="N75" s="27"/>
      <c r="O75" s="28" t="s">
        <v>254</v>
      </c>
      <c r="P75" s="28" t="s">
        <v>255</v>
      </c>
    </row>
    <row r="76" spans="1:16" ht="12.75" customHeight="1" thickBot="1">
      <c r="A76" s="17" t="str">
        <f t="shared" si="6"/>
        <v> MHAR 10.9 </v>
      </c>
      <c r="B76" s="6" t="str">
        <f t="shared" si="7"/>
        <v>I</v>
      </c>
      <c r="C76" s="17">
        <f t="shared" si="8"/>
        <v>42870.391000000003</v>
      </c>
      <c r="D76" s="16" t="str">
        <f t="shared" si="9"/>
        <v>vis</v>
      </c>
      <c r="E76" s="25">
        <f>VLOOKUP(C76,Active!C$21:E$971,3,FALSE)</f>
        <v>1446.1387838441137</v>
      </c>
      <c r="F76" s="6" t="s">
        <v>43</v>
      </c>
      <c r="G76" s="16" t="str">
        <f t="shared" si="10"/>
        <v>42870.391</v>
      </c>
      <c r="H76" s="17">
        <f t="shared" si="11"/>
        <v>1447</v>
      </c>
      <c r="I76" s="26" t="s">
        <v>256</v>
      </c>
      <c r="J76" s="27" t="s">
        <v>257</v>
      </c>
      <c r="K76" s="26">
        <v>1447</v>
      </c>
      <c r="L76" s="26" t="s">
        <v>258</v>
      </c>
      <c r="M76" s="27" t="s">
        <v>48</v>
      </c>
      <c r="N76" s="27"/>
      <c r="O76" s="28" t="s">
        <v>109</v>
      </c>
      <c r="P76" s="28" t="s">
        <v>110</v>
      </c>
    </row>
    <row r="77" spans="1:16" ht="12.75" customHeight="1" thickBot="1">
      <c r="A77" s="17" t="str">
        <f t="shared" si="6"/>
        <v> BBS 65 </v>
      </c>
      <c r="B77" s="6" t="str">
        <f t="shared" si="7"/>
        <v>I</v>
      </c>
      <c r="C77" s="17">
        <f t="shared" si="8"/>
        <v>45402.351999999999</v>
      </c>
      <c r="D77" s="16" t="str">
        <f t="shared" si="9"/>
        <v>vis</v>
      </c>
      <c r="E77" s="25">
        <f>VLOOKUP(C77,Active!C$21:E$971,3,FALSE)</f>
        <v>1653.9272794716246</v>
      </c>
      <c r="F77" s="6" t="s">
        <v>43</v>
      </c>
      <c r="G77" s="16" t="str">
        <f t="shared" si="10"/>
        <v>45402.352</v>
      </c>
      <c r="H77" s="17">
        <f t="shared" si="11"/>
        <v>1655</v>
      </c>
      <c r="I77" s="26" t="s">
        <v>259</v>
      </c>
      <c r="J77" s="27" t="s">
        <v>260</v>
      </c>
      <c r="K77" s="26">
        <v>1655</v>
      </c>
      <c r="L77" s="26" t="s">
        <v>261</v>
      </c>
      <c r="M77" s="27" t="s">
        <v>69</v>
      </c>
      <c r="N77" s="27"/>
      <c r="O77" s="28" t="s">
        <v>254</v>
      </c>
      <c r="P77" s="28" t="s">
        <v>262</v>
      </c>
    </row>
    <row r="78" spans="1:16" ht="12.75" customHeight="1" thickBot="1">
      <c r="A78" s="17" t="str">
        <f t="shared" si="6"/>
        <v>BAVM 171 </v>
      </c>
      <c r="B78" s="6" t="str">
        <f t="shared" si="7"/>
        <v>I</v>
      </c>
      <c r="C78" s="17">
        <f t="shared" si="8"/>
        <v>53055.25</v>
      </c>
      <c r="D78" s="16" t="str">
        <f t="shared" si="9"/>
        <v>vis</v>
      </c>
      <c r="E78" s="25">
        <f>VLOOKUP(C78,Active!C$21:E$971,3,FALSE)</f>
        <v>2281.9717724992779</v>
      </c>
      <c r="F78" s="6" t="s">
        <v>43</v>
      </c>
      <c r="G78" s="16" t="str">
        <f t="shared" si="10"/>
        <v>53055.25</v>
      </c>
      <c r="H78" s="17">
        <f t="shared" si="11"/>
        <v>2283</v>
      </c>
      <c r="I78" s="26" t="s">
        <v>263</v>
      </c>
      <c r="J78" s="27" t="s">
        <v>264</v>
      </c>
      <c r="K78" s="26">
        <v>2283</v>
      </c>
      <c r="L78" s="26" t="s">
        <v>265</v>
      </c>
      <c r="M78" s="27" t="s">
        <v>69</v>
      </c>
      <c r="N78" s="27"/>
      <c r="O78" s="28" t="s">
        <v>266</v>
      </c>
      <c r="P78" s="29" t="s">
        <v>267</v>
      </c>
    </row>
    <row r="79" spans="1:16" ht="12.75" customHeight="1" thickBot="1">
      <c r="A79" s="17" t="str">
        <f t="shared" si="6"/>
        <v>BAVM 192 </v>
      </c>
      <c r="B79" s="6" t="str">
        <f t="shared" si="7"/>
        <v>I</v>
      </c>
      <c r="C79" s="17">
        <f t="shared" si="8"/>
        <v>53761.95</v>
      </c>
      <c r="D79" s="16" t="str">
        <f t="shared" si="9"/>
        <v>vis</v>
      </c>
      <c r="E79" s="25">
        <f>VLOOKUP(C79,Active!C$21:E$971,3,FALSE)</f>
        <v>2339.9679777567685</v>
      </c>
      <c r="F79" s="6" t="str">
        <f>LEFT(M79,1)</f>
        <v>V</v>
      </c>
      <c r="G79" s="16" t="str">
        <f t="shared" si="10"/>
        <v>53761.95</v>
      </c>
      <c r="H79" s="17">
        <f t="shared" si="11"/>
        <v>2341</v>
      </c>
      <c r="I79" s="26" t="s">
        <v>274</v>
      </c>
      <c r="J79" s="27" t="s">
        <v>275</v>
      </c>
      <c r="K79" s="26">
        <v>2341</v>
      </c>
      <c r="L79" s="26" t="s">
        <v>276</v>
      </c>
      <c r="M79" s="27" t="s">
        <v>69</v>
      </c>
      <c r="N79" s="27"/>
      <c r="O79" s="28" t="s">
        <v>266</v>
      </c>
      <c r="P79" s="29" t="s">
        <v>277</v>
      </c>
    </row>
    <row r="80" spans="1:1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</sheetData>
  <phoneticPr fontId="7" type="noConversion"/>
  <hyperlinks>
    <hyperlink ref="P55" r:id="rId1" display="http://www.bav-astro.de/sfs/BAVM_link.php?BAVMnr=86"/>
    <hyperlink ref="P21" r:id="rId2" display="http://www.bav-astro.de/sfs/BAVM_link.php?BAVMnr=86"/>
    <hyperlink ref="P22" r:id="rId3" display="http://www.bav-astro.de/sfs/BAVM_link.php?BAVMnr=86"/>
    <hyperlink ref="P23" r:id="rId4" display="http://www.bav-astro.de/sfs/BAVM_link.php?BAVMnr=86"/>
    <hyperlink ref="P70" r:id="rId5" display="http://www.konkoly.hu/cgi-bin/IBVS?937"/>
    <hyperlink ref="P78" r:id="rId6" display="http://www.bav-astro.de/sfs/BAVM_link.php?BAVMnr=171"/>
    <hyperlink ref="P24" r:id="rId7" display="http://www.konkoly.hu/cgi-bin/IBVS?5670"/>
    <hyperlink ref="P25" r:id="rId8" display="http://www.konkoly.hu/cgi-bin/IBVS?5670"/>
    <hyperlink ref="P79" r:id="rId9" display="http://www.bav-astro.de/sfs/BAVM_link.php?BAVMnr=1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2024-02-15T04:57:15Z</dcterms:modified>
</cp:coreProperties>
</file>