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0A26F13C-D29A-46F8-8DC8-86E6663D89E0}" xr6:coauthVersionLast="47" xr6:coauthVersionMax="47" xr10:uidLastSave="{00000000-0000-0000-0000-000000000000}"/>
  <bookViews>
    <workbookView xWindow="14235" yWindow="1110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D9" i="1"/>
  <c r="C9" i="1"/>
  <c r="F14" i="1"/>
  <c r="F15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<sst xmlns="http://schemas.openxmlformats.org/spreadsheetml/2006/main" count="59" uniqueCount="54">
  <si>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</si>
  <si>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</si>
  <si>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</si>
  <si>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</si>
  <si>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</si>
  <si>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</si>
  <si>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</si>
  <si>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</si>
  <si>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</si>
  <si>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</si>
  <si>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</si>
  <si>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</si>
  <si>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</si>
  <si>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</si>
  <si>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</si>
  <si>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</si>
  <si>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</si>
  <si>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</si>
  <si>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</si>
  <si>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</si>
  <si>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</si>
  <si>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</si>
  <si>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</si>
  <si>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</si>
  <si>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</si>
  <si>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</si>
  <si>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</si>
  <si>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</si>
  <si>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</si>
  <si>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</si>
  <si>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</si>
  <si>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</si>
  <si>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</si>
  <si>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</si>
  <si>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</si>
  <si>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</si>
  <si>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</si>
  <si>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</si>
  <si>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</si>
  <si>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</si>
  <si>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</si>
  <si>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</si>
  <si>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</si>
  <si>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</si>
  <si>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</si>
  <si>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EW</t>
  </si>
  <si>
    <t>VSX</t>
  </si>
  <si>
    <t>14.03-14.58</t>
  </si>
  <si>
    <t>Mag CV</t>
  </si>
  <si>
    <t>BAV102 Feb 2025</t>
  </si>
  <si>
    <t>II</t>
  </si>
  <si>
    <t>I</t>
  </si>
  <si>
    <t>SSS J105205.2-250843 Hya</t>
  </si>
  <si>
    <t>VSX : Detail for SSS_J105205.2-250843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</si>
</sst>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8" applyNumberFormat="1" applyFont="1" applyFill="1" applyBorder="1" applyAlignment="1">
      <alignment horizontal="left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SSS J105205.2-250843 Hya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19324</c:v>
                </c:pt>
                <c:pt idx="2">
                  <c:v>19324.5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19324</c:v>
                </c:pt>
                <c:pt idx="2">
                  <c:v>19324.5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19324</c:v>
                </c:pt>
                <c:pt idx="2">
                  <c:v>19324.5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19324</c:v>
                </c:pt>
                <c:pt idx="2">
                  <c:v>19324.5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-7.4736000009579584E-2</c:v>
                </c:pt>
                <c:pt idx="2">
                  <c:v>-7.6380500002414919E-2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19324</c:v>
                </c:pt>
                <c:pt idx="2">
                  <c:v>19324.5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19324</c:v>
                </c:pt>
                <c:pt idx="2">
                  <c:v>19324.5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19324</c:v>
                </c:pt>
                <c:pt idx="2">
                  <c:v>19324.5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19324</c:v>
                </c:pt>
                <c:pt idx="2">
                  <c:v>19324.5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2.1249789532162833E-8</c:v>
                </c:pt>
                <c:pt idx="1">
                  <c:v>-7.5557283124884272E-2</c:v>
                </c:pt>
                <c:pt idx="2">
                  <c:v>-7.5559238136899742E-2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19324</c:v>
                      </c:pt>
                      <c:pt idx="2">
                        <c:v>19324.5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SSS J105205.2-250843 Hya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19324</c:v>
                </c:pt>
                <c:pt idx="2">
                  <c:v>19324.5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19324</c:v>
                </c:pt>
                <c:pt idx="2">
                  <c:v>19324.5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19324</c:v>
                </c:pt>
                <c:pt idx="2">
                  <c:v>19324.5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19324</c:v>
                </c:pt>
                <c:pt idx="2">
                  <c:v>19324.5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-7.4736000009579584E-2</c:v>
                </c:pt>
                <c:pt idx="2">
                  <c:v>-7.6380500002414919E-2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19324</c:v>
                </c:pt>
                <c:pt idx="2">
                  <c:v>19324.5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19324</c:v>
                </c:pt>
                <c:pt idx="2">
                  <c:v>19324.5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19324</c:v>
                </c:pt>
                <c:pt idx="2">
                  <c:v>19324.5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19324</c:v>
                </c:pt>
                <c:pt idx="2">
                  <c:v>19324.5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2.1249789532162833E-8</c:v>
                </c:pt>
                <c:pt idx="1">
                  <c:v>-7.5557283124884272E-2</c:v>
                </c:pt>
                <c:pt idx="2">
                  <c:v>-7.5559238136899742E-2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19324</c:v>
                </c:pt>
                <c:pt idx="2">
                  <c:v>19324.5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399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31" sqref="E31"/>
    </sheetView>
  </sheetViews>
  <sheetFormatPr defaultColWidth="10.28515625" defaultRowHeight="12.95" customHeight="1" x14ac:dyDescent="0.2"/>
  <cols>
    <col min="1" max="1" width="16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52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9" t="s">
        <v>53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53859.01</v>
      </c>
      <c r="D7" s="13" t="s">
        <v>46</v>
      </c>
    </row>
    <row r="8" spans="1:15" ht="12.95" customHeight="1" x14ac:dyDescent="0.2">
      <c r="A8" s="20" t="s">
        <v>3</v>
      </c>
      <c r="C8" s="28">
        <v>0.32008900000000001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2.1249789532162833E-8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-3.9100240309808421E-6</v>
      </c>
      <c r="D12" s="21"/>
      <c r="E12" s="35" t="s">
        <v>48</v>
      </c>
      <c r="F12" s="36" t="s">
        <v>47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60840.705095370366</v>
      </c>
    </row>
    <row r="15" spans="1:15" ht="12.95" customHeight="1" x14ac:dyDescent="0.2">
      <c r="A15" s="17" t="s">
        <v>17</v>
      </c>
      <c r="C15" s="18">
        <f ca="1">(C7+C11)+(C8+C12)*INT(MAX(F21:F3533))</f>
        <v>60044.33427871688</v>
      </c>
      <c r="E15" s="37" t="s">
        <v>33</v>
      </c>
      <c r="F15" s="39">
        <f ca="1">ROUND(2*(F14-$C$7)/$C$8,0)/2+F13</f>
        <v>21812.5</v>
      </c>
    </row>
    <row r="16" spans="1:15" ht="12.95" customHeight="1" x14ac:dyDescent="0.2">
      <c r="A16" s="17" t="s">
        <v>4</v>
      </c>
      <c r="C16" s="18">
        <f ca="1">+C8+C12</f>
        <v>0.32008508997596902</v>
      </c>
      <c r="E16" s="37" t="s">
        <v>34</v>
      </c>
      <c r="F16" s="39">
        <f ca="1">ROUND(2*(F14-$C$15)/$C$16,0)/2+F13</f>
        <v>2489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7" t="s">
        <v>43</v>
      </c>
      <c r="F17" s="40">
        <f ca="1">+$C$15+$C$16*$F$16-15018.5-$C$5/24</f>
        <v>45822.921901000402</v>
      </c>
    </row>
    <row r="18" spans="1:21" ht="12.95" customHeight="1" thickTop="1" thickBot="1" x14ac:dyDescent="0.25">
      <c r="A18" s="17" t="s">
        <v>5</v>
      </c>
      <c r="C18" s="24">
        <f ca="1">+C15</f>
        <v>60044.33427871688</v>
      </c>
      <c r="D18" s="25">
        <f ca="1">+C16</f>
        <v>0.32008508997596902</v>
      </c>
      <c r="E18" s="42" t="s">
        <v>44</v>
      </c>
      <c r="F18" s="41">
        <f ca="1">+($C$15+$C$16*$F$16)-($C$16/2)-15018.5-$C$5/24</f>
        <v>45822.761858455415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46</v>
      </c>
      <c r="B21" s="21"/>
      <c r="C21" s="22">
        <v>53859.01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2.1249789532162833E-8</v>
      </c>
      <c r="Q21" s="26">
        <f>+C21-15018.5</f>
        <v>38840.51</v>
      </c>
    </row>
    <row r="22" spans="1:21" ht="12.95" customHeight="1" x14ac:dyDescent="0.2">
      <c r="A22" s="47" t="s">
        <v>49</v>
      </c>
      <c r="B22" s="45" t="s">
        <v>50</v>
      </c>
      <c r="C22" s="48">
        <v>60044.335099999997</v>
      </c>
      <c r="D22" s="46">
        <v>2E-3</v>
      </c>
      <c r="E22" s="20">
        <f t="shared" ref="E22:E23" si="0">+(C22-C$7)/C$8</f>
        <v>19323.766514938015</v>
      </c>
      <c r="F22" s="20">
        <f t="shared" ref="F22:F23" si="1">ROUND(2*E22,0)/2</f>
        <v>19324</v>
      </c>
      <c r="G22" s="20">
        <f t="shared" ref="G22:G23" si="2">+C22-(C$7+F22*C$8)</f>
        <v>-7.4736000009579584E-2</v>
      </c>
      <c r="K22" s="20">
        <f t="shared" ref="K22:K23" si="3">+G22</f>
        <v>-7.4736000009579584E-2</v>
      </c>
      <c r="O22" s="20">
        <f t="shared" ref="O22:O23" ca="1" si="4">+C$11+C$12*$F22</f>
        <v>-7.5557283124884272E-2</v>
      </c>
      <c r="Q22" s="26">
        <f t="shared" ref="Q22:Q23" si="5">+C22-15018.5</f>
        <v>45025.835099999997</v>
      </c>
    </row>
    <row r="23" spans="1:21" ht="12.95" customHeight="1" x14ac:dyDescent="0.2">
      <c r="A23" s="47" t="s">
        <v>49</v>
      </c>
      <c r="B23" s="45" t="s">
        <v>51</v>
      </c>
      <c r="C23" s="48">
        <v>60044.493499999997</v>
      </c>
      <c r="D23" s="46">
        <v>2E-3</v>
      </c>
      <c r="E23" s="20">
        <f t="shared" si="0"/>
        <v>19324.261377304421</v>
      </c>
      <c r="F23" s="20">
        <f t="shared" si="1"/>
        <v>19324.5</v>
      </c>
      <c r="G23" s="20">
        <f t="shared" si="2"/>
        <v>-7.6380500002414919E-2</v>
      </c>
      <c r="K23" s="20">
        <f t="shared" si="3"/>
        <v>-7.6380500002414919E-2</v>
      </c>
      <c r="O23" s="20">
        <f t="shared" ca="1" si="4"/>
        <v>-7.5559238136899742E-2</v>
      </c>
      <c r="Q23" s="26">
        <f t="shared" si="5"/>
        <v>45025.993499999997</v>
      </c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399640" xr:uid="{B0D323D7-F45F-4621-B965-AD6FD0C99184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2025-06-14T04:55:20Z</dcterms:modified>
</cp:coreProperties>
</file>