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052FDF8-F7A9-4487-A301-8C1A6115CD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60" i="1" l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7" i="1"/>
  <c r="Q57" i="1"/>
  <c r="G31" i="2"/>
  <c r="C31" i="2"/>
  <c r="G30" i="2"/>
  <c r="C30" i="2"/>
  <c r="G48" i="2"/>
  <c r="C48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47" i="2"/>
  <c r="C47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H31" i="2"/>
  <c r="D31" i="2"/>
  <c r="B31" i="2"/>
  <c r="A31" i="2"/>
  <c r="H30" i="2"/>
  <c r="B30" i="2"/>
  <c r="D30" i="2"/>
  <c r="A30" i="2"/>
  <c r="H48" i="2"/>
  <c r="D48" i="2"/>
  <c r="B48" i="2"/>
  <c r="A48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47" i="2"/>
  <c r="B47" i="2"/>
  <c r="D47" i="2"/>
  <c r="A47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Q59" i="1"/>
  <c r="Q58" i="1"/>
  <c r="F16" i="1"/>
  <c r="C17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51" i="1"/>
  <c r="Q52" i="1"/>
  <c r="Q53" i="1"/>
  <c r="Q54" i="1"/>
  <c r="Q55" i="1"/>
  <c r="Q56" i="1"/>
  <c r="C8" i="1"/>
  <c r="E30" i="1" s="1"/>
  <c r="C7" i="1"/>
  <c r="Q36" i="1"/>
  <c r="E32" i="1"/>
  <c r="F32" i="1" s="1"/>
  <c r="G32" i="1" s="1"/>
  <c r="K32" i="1" s="1"/>
  <c r="E23" i="1"/>
  <c r="E34" i="2" s="1"/>
  <c r="E49" i="1" l="1"/>
  <c r="E50" i="1"/>
  <c r="F50" i="1" s="1"/>
  <c r="G50" i="1" s="1"/>
  <c r="I50" i="1" s="1"/>
  <c r="E27" i="1"/>
  <c r="F27" i="1" s="1"/>
  <c r="G27" i="1" s="1"/>
  <c r="K27" i="1" s="1"/>
  <c r="E42" i="1"/>
  <c r="F42" i="1" s="1"/>
  <c r="G42" i="1" s="1"/>
  <c r="I42" i="1" s="1"/>
  <c r="E43" i="1"/>
  <c r="E53" i="1"/>
  <c r="E26" i="1"/>
  <c r="E29" i="1"/>
  <c r="F29" i="1" s="1"/>
  <c r="G29" i="1" s="1"/>
  <c r="K29" i="1" s="1"/>
  <c r="E40" i="1"/>
  <c r="F40" i="1" s="1"/>
  <c r="G40" i="1" s="1"/>
  <c r="I40" i="1" s="1"/>
  <c r="E38" i="1"/>
  <c r="F38" i="1" s="1"/>
  <c r="G38" i="1" s="1"/>
  <c r="I38" i="1" s="1"/>
  <c r="E31" i="1"/>
  <c r="F23" i="1"/>
  <c r="G23" i="1" s="1"/>
  <c r="K23" i="1" s="1"/>
  <c r="E55" i="1"/>
  <c r="F55" i="1" s="1"/>
  <c r="G55" i="1" s="1"/>
  <c r="I55" i="1" s="1"/>
  <c r="E36" i="1"/>
  <c r="F36" i="1" s="1"/>
  <c r="F30" i="1"/>
  <c r="G30" i="1" s="1"/>
  <c r="K30" i="1" s="1"/>
  <c r="E41" i="2"/>
  <c r="E42" i="2"/>
  <c r="F31" i="1"/>
  <c r="G31" i="1" s="1"/>
  <c r="K31" i="1" s="1"/>
  <c r="E39" i="1"/>
  <c r="E25" i="1"/>
  <c r="E45" i="1"/>
  <c r="E43" i="2"/>
  <c r="E13" i="2"/>
  <c r="E23" i="2"/>
  <c r="E58" i="1"/>
  <c r="E51" i="1"/>
  <c r="E37" i="1"/>
  <c r="E22" i="1"/>
  <c r="E21" i="1"/>
  <c r="E17" i="2"/>
  <c r="E15" i="2"/>
  <c r="E47" i="1"/>
  <c r="E38" i="2"/>
  <c r="E34" i="1"/>
  <c r="E52" i="1"/>
  <c r="E57" i="1"/>
  <c r="E46" i="1"/>
  <c r="E24" i="1"/>
  <c r="E41" i="1"/>
  <c r="E59" i="1"/>
  <c r="E35" i="1"/>
  <c r="E33" i="1"/>
  <c r="E28" i="2"/>
  <c r="E40" i="2"/>
  <c r="E44" i="1"/>
  <c r="E28" i="1"/>
  <c r="E60" i="1"/>
  <c r="F60" i="1" s="1"/>
  <c r="G60" i="1" s="1"/>
  <c r="L60" i="1" s="1"/>
  <c r="E48" i="1"/>
  <c r="F48" i="1" s="1"/>
  <c r="G48" i="1" s="1"/>
  <c r="I48" i="1" s="1"/>
  <c r="E56" i="1"/>
  <c r="E54" i="1"/>
  <c r="F17" i="1"/>
  <c r="E11" i="2"/>
  <c r="E26" i="2" l="1"/>
  <c r="F53" i="1"/>
  <c r="G53" i="1" s="1"/>
  <c r="I53" i="1" s="1"/>
  <c r="F43" i="1"/>
  <c r="G43" i="1" s="1"/>
  <c r="I43" i="1" s="1"/>
  <c r="E18" i="2"/>
  <c r="F26" i="1"/>
  <c r="G26" i="1" s="1"/>
  <c r="K26" i="1" s="1"/>
  <c r="E37" i="2"/>
  <c r="F49" i="1"/>
  <c r="G49" i="1" s="1"/>
  <c r="I49" i="1" s="1"/>
  <c r="E22" i="2"/>
  <c r="E19" i="2"/>
  <c r="F44" i="1"/>
  <c r="G44" i="1" s="1"/>
  <c r="I44" i="1" s="1"/>
  <c r="E21" i="2"/>
  <c r="F46" i="1"/>
  <c r="G46" i="1" s="1"/>
  <c r="I46" i="1" s="1"/>
  <c r="F21" i="1"/>
  <c r="G21" i="1" s="1"/>
  <c r="K21" i="1" s="1"/>
  <c r="E32" i="2"/>
  <c r="F45" i="1"/>
  <c r="G45" i="1" s="1"/>
  <c r="I45" i="1" s="1"/>
  <c r="E20" i="2"/>
  <c r="E35" i="2"/>
  <c r="F24" i="1"/>
  <c r="G24" i="1" s="1"/>
  <c r="K24" i="1" s="1"/>
  <c r="E48" i="2"/>
  <c r="F57" i="1"/>
  <c r="G57" i="1" s="1"/>
  <c r="K57" i="1" s="1"/>
  <c r="E33" i="2"/>
  <c r="F22" i="1"/>
  <c r="G22" i="1" s="1"/>
  <c r="K22" i="1" s="1"/>
  <c r="E36" i="2"/>
  <c r="F25" i="1"/>
  <c r="G25" i="1" s="1"/>
  <c r="K25" i="1" s="1"/>
  <c r="E25" i="2"/>
  <c r="F52" i="1"/>
  <c r="G52" i="1" s="1"/>
  <c r="I52" i="1" s="1"/>
  <c r="E12" i="2"/>
  <c r="F37" i="1"/>
  <c r="G37" i="1" s="1"/>
  <c r="I37" i="1" s="1"/>
  <c r="F39" i="1"/>
  <c r="G39" i="1" s="1"/>
  <c r="I39" i="1" s="1"/>
  <c r="E14" i="2"/>
  <c r="F54" i="1"/>
  <c r="G54" i="1" s="1"/>
  <c r="I54" i="1" s="1"/>
  <c r="E27" i="2"/>
  <c r="E44" i="2"/>
  <c r="F33" i="1"/>
  <c r="G33" i="1" s="1"/>
  <c r="K33" i="1" s="1"/>
  <c r="F34" i="1"/>
  <c r="G34" i="1" s="1"/>
  <c r="K34" i="1" s="1"/>
  <c r="E45" i="2"/>
  <c r="F51" i="1"/>
  <c r="G51" i="1" s="1"/>
  <c r="I51" i="1" s="1"/>
  <c r="E24" i="2"/>
  <c r="E39" i="2"/>
  <c r="F28" i="1"/>
  <c r="G28" i="1" s="1"/>
  <c r="K28" i="1" s="1"/>
  <c r="F56" i="1"/>
  <c r="G56" i="1" s="1"/>
  <c r="I56" i="1" s="1"/>
  <c r="E29" i="2"/>
  <c r="E46" i="2"/>
  <c r="F35" i="1"/>
  <c r="G35" i="1" s="1"/>
  <c r="K35" i="1" s="1"/>
  <c r="E30" i="2"/>
  <c r="F58" i="1"/>
  <c r="G58" i="1" s="1"/>
  <c r="L58" i="1" s="1"/>
  <c r="E31" i="2"/>
  <c r="F59" i="1"/>
  <c r="G59" i="1" s="1"/>
  <c r="L59" i="1" s="1"/>
  <c r="F47" i="1"/>
  <c r="U47" i="1" s="1"/>
  <c r="E47" i="2"/>
  <c r="F41" i="1"/>
  <c r="G41" i="1" s="1"/>
  <c r="E16" i="2"/>
  <c r="C11" i="1"/>
  <c r="C12" i="1"/>
  <c r="O60" i="1" l="1"/>
  <c r="O55" i="1"/>
  <c r="O56" i="1"/>
  <c r="O41" i="1"/>
  <c r="O50" i="1"/>
  <c r="O40" i="1"/>
  <c r="O47" i="1"/>
  <c r="O39" i="1"/>
  <c r="O48" i="1"/>
  <c r="O58" i="1"/>
  <c r="O42" i="1"/>
  <c r="O49" i="1"/>
  <c r="O54" i="1"/>
  <c r="O44" i="1"/>
  <c r="O59" i="1"/>
  <c r="C15" i="1"/>
  <c r="O51" i="1"/>
  <c r="O43" i="1"/>
  <c r="O52" i="1"/>
  <c r="O45" i="1"/>
  <c r="O57" i="1"/>
  <c r="O46" i="1"/>
  <c r="O53" i="1"/>
  <c r="C16" i="1"/>
  <c r="D18" i="1" s="1"/>
  <c r="I41" i="1"/>
  <c r="C18" i="1" l="1"/>
  <c r="F18" i="1"/>
  <c r="F19" i="1" s="1"/>
</calcChain>
</file>

<file path=xl/sharedStrings.xml><?xml version="1.0" encoding="utf-8"?>
<sst xmlns="http://schemas.openxmlformats.org/spreadsheetml/2006/main" count="457" uniqueCount="224">
  <si>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</si>
  <si>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</si>
  <si>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</si>
  <si>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</si>
  <si>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</si>
  <si>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</si>
  <si>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</si>
  <si>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</si>
  <si>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</si>
  <si>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</si>
  <si>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</si>
  <si>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</si>
  <si>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</si>
  <si>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</si>
  <si>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</si>
  <si>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</si>
  <si>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</si>
  <si>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</si>
  <si>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</si>
  <si>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</si>
  <si>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</si>
  <si>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</si>
  <si>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</si>
  <si>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</si>
  <si>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</si>
  <si>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</si>
  <si>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</si>
  <si>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</si>
  <si>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Bull.8</t>
  </si>
  <si>
    <t>B</t>
  </si>
  <si>
    <t>v</t>
  </si>
  <si>
    <t>BBSAG Bull.19</t>
  </si>
  <si>
    <t>BBSAG Bull.25</t>
  </si>
  <si>
    <t>Diethelm R</t>
  </si>
  <si>
    <t>BBSAG Bull.57</t>
  </si>
  <si>
    <t>BBSAG Bull.58</t>
  </si>
  <si>
    <t>BBSAG Bull.59</t>
  </si>
  <si>
    <t>BBSAG Bull.64</t>
  </si>
  <si>
    <t>BBSAG Bull.82</t>
  </si>
  <si>
    <t>BBSAG Bull.83</t>
  </si>
  <si>
    <t>BBSAG Bull.86</t>
  </si>
  <si>
    <t>BBSAG Bull.91</t>
  </si>
  <si>
    <t>Bellas Y</t>
  </si>
  <si>
    <t>BBSAG Bull.96</t>
  </si>
  <si>
    <t>BBSAG Bull.102</t>
  </si>
  <si>
    <t>BBSAG Bull.111</t>
  </si>
  <si>
    <t>BBSAG Bull.117</t>
  </si>
  <si>
    <t>K.Locher</t>
  </si>
  <si>
    <t>BBSAG 119</t>
  </si>
  <si>
    <t>K</t>
  </si>
  <si>
    <t>BBSAG</t>
  </si>
  <si>
    <t># of data points:</t>
  </si>
  <si>
    <t>EA/SD</t>
  </si>
  <si>
    <t>SY Hya / GSC 05432-00230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</si>
  <si>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</si>
  <si>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</si>
  <si>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</si>
  <si>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</si>
  <si>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</si>
  <si>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</si>
  <si>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</si>
  <si>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</si>
  <si>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5992</t>
  </si>
  <si>
    <t>I</t>
  </si>
  <si>
    <t>IBVS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</si>
  <si>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</si>
  <si>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</si>
  <si>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</si>
  <si>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</si>
  <si>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</si>
  <si>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</si>
  <si>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</si>
  <si>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</si>
  <si>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</si>
  <si>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</si>
  <si>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</si>
  <si>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</si>
  <si>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2425590.637 </t>
  </si>
  <si>
    <t> 10.12.1928 03:17 </t>
  </si>
  <si>
    <t> -0.234 </t>
  </si>
  <si>
    <t>P </t>
  </si>
  <si>
    <t> P.Ahnert </t>
  </si>
  <si>
    <t> AN 278.271 </t>
  </si>
  <si>
    <t>2426771.430 </t>
  </si>
  <si>
    <t> 04.03.1932 22:19 </t>
  </si>
  <si>
    <t> -0.254 </t>
  </si>
  <si>
    <t>2427101.466 </t>
  </si>
  <si>
    <t> 28.01.1933 23:11 </t>
  </si>
  <si>
    <t> -0.301 </t>
  </si>
  <si>
    <t> H.-U.Sandig </t>
  </si>
  <si>
    <t> AN 275.42 </t>
  </si>
  <si>
    <t>2427130.417 </t>
  </si>
  <si>
    <t> 26.02.1933 22:00 </t>
  </si>
  <si>
    <t> -0.275 </t>
  </si>
  <si>
    <t>2427159.384 </t>
  </si>
  <si>
    <t> 27.03.1933 21:12 </t>
  </si>
  <si>
    <t> -0.233 </t>
  </si>
  <si>
    <t>2427513.325 </t>
  </si>
  <si>
    <t> 16.03.1934 19:48 </t>
  </si>
  <si>
    <t> -0.196 </t>
  </si>
  <si>
    <t>2427530.330 </t>
  </si>
  <si>
    <t> 02.04.1934 19:55 </t>
  </si>
  <si>
    <t> -0.205 </t>
  </si>
  <si>
    <t>2428949.387 </t>
  </si>
  <si>
    <t> 19.02.1938 21:17 </t>
  </si>
  <si>
    <t> -0.166 </t>
  </si>
  <si>
    <t>2429633.562 </t>
  </si>
  <si>
    <t> 05.01.1940 01:29 </t>
  </si>
  <si>
    <t> 0.022 </t>
  </si>
  <si>
    <t>2429691.416 </t>
  </si>
  <si>
    <t> 02.03.1940 21:59 </t>
  </si>
  <si>
    <t> 0.027 </t>
  </si>
  <si>
    <t>2430072.392 </t>
  </si>
  <si>
    <t> 18.03.1941 21:24 </t>
  </si>
  <si>
    <t> -0.124 </t>
  </si>
  <si>
    <t>2430327.637 </t>
  </si>
  <si>
    <t> 29.11.1941 03:17 </t>
  </si>
  <si>
    <t> -0.098 </t>
  </si>
  <si>
    <t>2430698.619 </t>
  </si>
  <si>
    <t> 05.12.1942 02:51 </t>
  </si>
  <si>
    <t> -0.035 </t>
  </si>
  <si>
    <t>2431028.642 </t>
  </si>
  <si>
    <t> 31.10.1943 03:24 </t>
  </si>
  <si>
    <t> -0.095 </t>
  </si>
  <si>
    <t>2431144.451 </t>
  </si>
  <si>
    <t> 23.02.1944 22:49 </t>
  </si>
  <si>
    <t> 0.015 </t>
  </si>
  <si>
    <t>2432216.356 </t>
  </si>
  <si>
    <t> 30.01.1947 20:32 </t>
  </si>
  <si>
    <t> 0.000 </t>
  </si>
  <si>
    <t>V </t>
  </si>
  <si>
    <t> K.Kordylewski </t>
  </si>
  <si>
    <t> SAC 19 </t>
  </si>
  <si>
    <t>2441751.351 </t>
  </si>
  <si>
    <t> 09.03.1973 20:25 </t>
  </si>
  <si>
    <t> 0.013 </t>
  </si>
  <si>
    <t> K.Locher </t>
  </si>
  <si>
    <t> BBS 8 </t>
  </si>
  <si>
    <t>2442404.686 </t>
  </si>
  <si>
    <t> 23.12.1974 04:27 </t>
  </si>
  <si>
    <t> -0.012 </t>
  </si>
  <si>
    <t> BBS 19 </t>
  </si>
  <si>
    <t>2442758.591 </t>
  </si>
  <si>
    <t> 12.12.1975 02:11 </t>
  </si>
  <si>
    <t> -0.011 </t>
  </si>
  <si>
    <t> BBS 25 </t>
  </si>
  <si>
    <t>2442775.586 </t>
  </si>
  <si>
    <t> 29.12.1975 02:03 </t>
  </si>
  <si>
    <t> -0.031 </t>
  </si>
  <si>
    <t> R.Diethelm </t>
  </si>
  <si>
    <t>2442775.621 </t>
  </si>
  <si>
    <t> 29.12.1975 02:54 </t>
  </si>
  <si>
    <t> 0.004 </t>
  </si>
  <si>
    <t>2444912.626 </t>
  </si>
  <si>
    <t> 04.11.1981 03:01 </t>
  </si>
  <si>
    <t> -0.025 </t>
  </si>
  <si>
    <t> BBS 57 </t>
  </si>
  <si>
    <t>2444987.502 </t>
  </si>
  <si>
    <t> 18.01.1982 00:02 </t>
  </si>
  <si>
    <t> -0.013 </t>
  </si>
  <si>
    <t> BBS 58 </t>
  </si>
  <si>
    <t>2445028.333 </t>
  </si>
  <si>
    <t> 27.02.1982 19:59 </t>
  </si>
  <si>
    <t> -0.017 </t>
  </si>
  <si>
    <t> BBS 59 </t>
  </si>
  <si>
    <t>2445358.410 </t>
  </si>
  <si>
    <t> 23.01.1983 21:50 </t>
  </si>
  <si>
    <t> -0.023 </t>
  </si>
  <si>
    <t> BBS 64 </t>
  </si>
  <si>
    <t>2446770.630 </t>
  </si>
  <si>
    <t> 06.12.1986 03:07 </t>
  </si>
  <si>
    <t> -0.015 </t>
  </si>
  <si>
    <t> BBS 82 </t>
  </si>
  <si>
    <t>2446863.341 </t>
  </si>
  <si>
    <t> 08.03.1987 20:11 </t>
  </si>
  <si>
    <t> 0.817 </t>
  </si>
  <si>
    <t> BBS 83 </t>
  </si>
  <si>
    <t>2447158.567 </t>
  </si>
  <si>
    <t> 29.12.1987 01:36 </t>
  </si>
  <si>
    <t> BBS 86 </t>
  </si>
  <si>
    <t>2447580.504 </t>
  </si>
  <si>
    <t> 23.02.1989 00:05 </t>
  </si>
  <si>
    <t> -0.036 </t>
  </si>
  <si>
    <t> BBS 91 </t>
  </si>
  <si>
    <t>2447580.522 </t>
  </si>
  <si>
    <t> 23.02.1989 00:31 </t>
  </si>
  <si>
    <t> -0.018 </t>
  </si>
  <si>
    <t> Y.Bellas </t>
  </si>
  <si>
    <t>2448189.635 </t>
  </si>
  <si>
    <t> 25.10.1990 03:14 </t>
  </si>
  <si>
    <t> -0.027 </t>
  </si>
  <si>
    <t> BBS 96 </t>
  </si>
  <si>
    <t>2448958.703 </t>
  </si>
  <si>
    <t> 02.12.1992 04:52 </t>
  </si>
  <si>
    <t> -0.019 </t>
  </si>
  <si>
    <t> BBS 102 </t>
  </si>
  <si>
    <t>2450139.488 </t>
  </si>
  <si>
    <t> 25.02.1996 23:42 </t>
  </si>
  <si>
    <t> -0.048 </t>
  </si>
  <si>
    <t> BBS 111 </t>
  </si>
  <si>
    <t>2450898.353 </t>
  </si>
  <si>
    <t> 25.03.1998 20:28 </t>
  </si>
  <si>
    <t> -0.034 </t>
  </si>
  <si>
    <t> BBS 117 </t>
  </si>
  <si>
    <t>2451170.566 </t>
  </si>
  <si>
    <t> 23.12.1998 01:35 </t>
  </si>
  <si>
    <t> -0.054 </t>
  </si>
  <si>
    <t> BBS 119 </t>
  </si>
  <si>
    <t>2452368.362 </t>
  </si>
  <si>
    <t> 03.04.2002 20:41 </t>
  </si>
  <si>
    <t> -0.086 </t>
  </si>
  <si>
    <t> BBS 128 </t>
  </si>
  <si>
    <t>2455648.7450 </t>
  </si>
  <si>
    <t> 28.03.2011 05:52 </t>
  </si>
  <si>
    <t> -0.1181 </t>
  </si>
  <si>
    <t>C </t>
  </si>
  <si>
    <t>IBVS 5992 </t>
  </si>
  <si>
    <t>2456002.639 </t>
  </si>
  <si>
    <t> 16.03.2012 03:20 </t>
  </si>
  <si>
    <t> -0.128 </t>
  </si>
  <si>
    <t>IBVS 6029 </t>
  </si>
  <si>
    <t>II</t>
  </si>
  <si>
    <t>BAD?</t>
  </si>
  <si>
    <t>JAVSO..48..256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</si>
</sst>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6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16" fillId="0" borderId="0" xfId="8" applyFont="1"/>
    <xf numFmtId="0" fontId="16" fillId="0" borderId="0" xfId="8" applyFont="1" applyAlignment="1">
      <alignment horizontal="center"/>
    </xf>
    <xf numFmtId="0" fontId="16" fillId="0" borderId="0" xfId="8" applyFont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Hya - O-C Diagr.</a:t>
            </a:r>
          </a:p>
        </c:rich>
      </c:tx>
      <c:layout>
        <c:manualLayout>
          <c:xMode val="edge"/>
          <c:yMode val="edge"/>
          <c:x val="0.3935580111309615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4721973370171"/>
          <c:y val="0.14769252958613219"/>
          <c:w val="0.8417378459518419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F-44F7-9F94-76AB677968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6">
                  <c:v>1.3160000002244487E-2</c:v>
                </c:pt>
                <c:pt idx="17">
                  <c:v>-1.2479999997594859E-2</c:v>
                </c:pt>
                <c:pt idx="18">
                  <c:v>-1.1160000001837034E-2</c:v>
                </c:pt>
                <c:pt idx="19">
                  <c:v>-3.0759999994188547E-2</c:v>
                </c:pt>
                <c:pt idx="20">
                  <c:v>4.2400000020279549E-3</c:v>
                </c:pt>
                <c:pt idx="21">
                  <c:v>-2.4519999999029096E-2</c:v>
                </c:pt>
                <c:pt idx="22">
                  <c:v>-1.2759999997797422E-2</c:v>
                </c:pt>
                <c:pt idx="23">
                  <c:v>-1.6799999997601844E-2</c:v>
                </c:pt>
                <c:pt idx="24">
                  <c:v>-2.3040000000037253E-2</c:v>
                </c:pt>
                <c:pt idx="25">
                  <c:v>-1.4840000003459863E-2</c:v>
                </c:pt>
                <c:pt idx="27">
                  <c:v>-1.3720000002649613E-2</c:v>
                </c:pt>
                <c:pt idx="28">
                  <c:v>-1.0719999998400453E-2</c:v>
                </c:pt>
                <c:pt idx="29">
                  <c:v>-3.5799999997834675E-2</c:v>
                </c:pt>
                <c:pt idx="30">
                  <c:v>-1.780000000144355E-2</c:v>
                </c:pt>
                <c:pt idx="31">
                  <c:v>-2.7479999997012783E-2</c:v>
                </c:pt>
                <c:pt idx="32">
                  <c:v>-1.9399999997403938E-2</c:v>
                </c:pt>
                <c:pt idx="33">
                  <c:v>-4.7640000004321337E-2</c:v>
                </c:pt>
                <c:pt idx="34">
                  <c:v>-3.3799999997427221E-2</c:v>
                </c:pt>
                <c:pt idx="35">
                  <c:v>-5.4400000000896398E-2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6F-44F7-9F94-76AB677968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6F-44F7-9F94-76AB677968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-0.2337599999991653</c:v>
                </c:pt>
                <c:pt idx="1">
                  <c:v>-0.25400000000081491</c:v>
                </c:pt>
                <c:pt idx="2">
                  <c:v>-0.30124000000068918</c:v>
                </c:pt>
                <c:pt idx="3">
                  <c:v>-0.27505999999993946</c:v>
                </c:pt>
                <c:pt idx="4">
                  <c:v>-0.23288000000320608</c:v>
                </c:pt>
                <c:pt idx="5">
                  <c:v>-0.19556000000011409</c:v>
                </c:pt>
                <c:pt idx="6">
                  <c:v>-0.20515999999770429</c:v>
                </c:pt>
                <c:pt idx="7">
                  <c:v>-0.16580000000249129</c:v>
                </c:pt>
                <c:pt idx="8">
                  <c:v>2.2280000001046574E-2</c:v>
                </c:pt>
                <c:pt idx="9">
                  <c:v>2.6640000000043074E-2</c:v>
                </c:pt>
                <c:pt idx="10">
                  <c:v>-0.12440000000060536</c:v>
                </c:pt>
                <c:pt idx="11">
                  <c:v>-9.840000000258442E-2</c:v>
                </c:pt>
                <c:pt idx="12">
                  <c:v>-3.4680000000662403E-2</c:v>
                </c:pt>
                <c:pt idx="13">
                  <c:v>-9.4919999999547144E-2</c:v>
                </c:pt>
                <c:pt idx="14">
                  <c:v>1.480000000083237E-2</c:v>
                </c:pt>
                <c:pt idx="36">
                  <c:v>-8.6239999996905681E-2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6F-44F7-9F94-76AB677968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37">
                  <c:v>-0.11811999999190448</c:v>
                </c:pt>
                <c:pt idx="38">
                  <c:v>-0.12779999999474967</c:v>
                </c:pt>
                <c:pt idx="39">
                  <c:v>-0.16881999999895925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6F-44F7-9F94-76AB677968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6F-44F7-9F94-76AB677968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26">
                    <c:v>0</c:v>
                  </c:pt>
                  <c:pt idx="32">
                    <c:v>5.0000000000000001E-3</c:v>
                  </c:pt>
                  <c:pt idx="33">
                    <c:v>8.9999999999999993E-3</c:v>
                  </c:pt>
                  <c:pt idx="34">
                    <c:v>7.0000000000000001E-3</c:v>
                  </c:pt>
                  <c:pt idx="35">
                    <c:v>3.0000000000000001E-3</c:v>
                  </c:pt>
                  <c:pt idx="36">
                    <c:v>0</c:v>
                  </c:pt>
                  <c:pt idx="37">
                    <c:v>2E-3</c:v>
                  </c:pt>
                  <c:pt idx="38">
                    <c:v>3.0000000000000001E-3</c:v>
                  </c:pt>
                  <c:pt idx="3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6F-44F7-9F94-76AB677968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18">
                  <c:v>1.2470878843131084E-2</c:v>
                </c:pt>
                <c:pt idx="19">
                  <c:v>1.2309345127974561E-2</c:v>
                </c:pt>
                <c:pt idx="20">
                  <c:v>1.2309345127974561E-2</c:v>
                </c:pt>
                <c:pt idx="21">
                  <c:v>-7.9792894956850907E-3</c:v>
                </c:pt>
                <c:pt idx="22">
                  <c:v>-8.6900378423737934E-3</c:v>
                </c:pt>
                <c:pt idx="23">
                  <c:v>-9.0777187587494645E-3</c:v>
                </c:pt>
                <c:pt idx="24">
                  <c:v>-1.2211472832786063E-2</c:v>
                </c:pt>
                <c:pt idx="25">
                  <c:v>-2.5618771190777712E-2</c:v>
                </c:pt>
                <c:pt idx="26">
                  <c:v>-2.6491053252622937E-2</c:v>
                </c:pt>
                <c:pt idx="27">
                  <c:v>-2.6878734168998608E-2</c:v>
                </c:pt>
                <c:pt idx="28">
                  <c:v>-2.930173989634649E-2</c:v>
                </c:pt>
                <c:pt idx="29">
                  <c:v>-3.3307776032228342E-2</c:v>
                </c:pt>
                <c:pt idx="30">
                  <c:v>-3.3307776032228342E-2</c:v>
                </c:pt>
                <c:pt idx="31">
                  <c:v>-3.9090683034831958E-2</c:v>
                </c:pt>
                <c:pt idx="32">
                  <c:v>-4.6392006959906917E-2</c:v>
                </c:pt>
                <c:pt idx="33">
                  <c:v>-5.7602446791769818E-2</c:v>
                </c:pt>
                <c:pt idx="34">
                  <c:v>-6.4806850487750867E-2</c:v>
                </c:pt>
                <c:pt idx="35">
                  <c:v>-6.7391389930255285E-2</c:v>
                </c:pt>
                <c:pt idx="36">
                  <c:v>-7.8763363477274695E-2</c:v>
                </c:pt>
                <c:pt idx="37">
                  <c:v>-0.10990706375945289</c:v>
                </c:pt>
                <c:pt idx="38">
                  <c:v>-0.11326696503470862</c:v>
                </c:pt>
                <c:pt idx="39">
                  <c:v>-0.1412446044998189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6F-44F7-9F94-76AB67796824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-1947</c:v>
                </c:pt>
                <c:pt idx="1">
                  <c:v>-1600</c:v>
                </c:pt>
                <c:pt idx="2">
                  <c:v>-1503</c:v>
                </c:pt>
                <c:pt idx="3">
                  <c:v>-1494.5</c:v>
                </c:pt>
                <c:pt idx="4">
                  <c:v>-1486</c:v>
                </c:pt>
                <c:pt idx="5">
                  <c:v>-1382</c:v>
                </c:pt>
                <c:pt idx="6">
                  <c:v>-1377</c:v>
                </c:pt>
                <c:pt idx="7">
                  <c:v>-960</c:v>
                </c:pt>
                <c:pt idx="8">
                  <c:v>-759</c:v>
                </c:pt>
                <c:pt idx="9">
                  <c:v>-742</c:v>
                </c:pt>
                <c:pt idx="10">
                  <c:v>-630</c:v>
                </c:pt>
                <c:pt idx="11">
                  <c:v>-555</c:v>
                </c:pt>
                <c:pt idx="12">
                  <c:v>-446</c:v>
                </c:pt>
                <c:pt idx="13">
                  <c:v>-349</c:v>
                </c:pt>
                <c:pt idx="14">
                  <c:v>-315</c:v>
                </c:pt>
                <c:pt idx="15">
                  <c:v>0</c:v>
                </c:pt>
                <c:pt idx="16">
                  <c:v>2802</c:v>
                </c:pt>
                <c:pt idx="17">
                  <c:v>2994</c:v>
                </c:pt>
                <c:pt idx="18">
                  <c:v>3098</c:v>
                </c:pt>
                <c:pt idx="19">
                  <c:v>3103</c:v>
                </c:pt>
                <c:pt idx="20">
                  <c:v>3103</c:v>
                </c:pt>
                <c:pt idx="21">
                  <c:v>3731</c:v>
                </c:pt>
                <c:pt idx="22">
                  <c:v>3753</c:v>
                </c:pt>
                <c:pt idx="23">
                  <c:v>3765</c:v>
                </c:pt>
                <c:pt idx="24">
                  <c:v>3862</c:v>
                </c:pt>
                <c:pt idx="25">
                  <c:v>4277</c:v>
                </c:pt>
                <c:pt idx="26">
                  <c:v>4304</c:v>
                </c:pt>
                <c:pt idx="27">
                  <c:v>4316</c:v>
                </c:pt>
                <c:pt idx="28">
                  <c:v>4391</c:v>
                </c:pt>
                <c:pt idx="29">
                  <c:v>4515</c:v>
                </c:pt>
                <c:pt idx="30">
                  <c:v>4515</c:v>
                </c:pt>
                <c:pt idx="31">
                  <c:v>4694</c:v>
                </c:pt>
                <c:pt idx="32">
                  <c:v>4920</c:v>
                </c:pt>
                <c:pt idx="33">
                  <c:v>5267</c:v>
                </c:pt>
                <c:pt idx="34">
                  <c:v>5490</c:v>
                </c:pt>
                <c:pt idx="35">
                  <c:v>5570</c:v>
                </c:pt>
                <c:pt idx="36">
                  <c:v>5922</c:v>
                </c:pt>
                <c:pt idx="37">
                  <c:v>6886</c:v>
                </c:pt>
                <c:pt idx="38">
                  <c:v>6990</c:v>
                </c:pt>
                <c:pt idx="39">
                  <c:v>7856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6">
                  <c:v>0.81732000000192784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6F-44F7-9F94-76AB67796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4824"/>
        <c:axId val="1"/>
      </c:scatterChart>
      <c:valAx>
        <c:axId val="766504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09138563561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619047619047616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4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86584029937434"/>
          <c:y val="0.92000129214617399"/>
          <c:w val="0.7619057911878662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619125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C101E24-279D-3589-FB04-DCE72B3C3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8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53</v>
      </c>
    </row>
    <row r="2" spans="1:6">
      <c r="A2" t="s">
        <v>24</v>
      </c>
      <c r="B2" s="8" t="s">
        <v>52</v>
      </c>
    </row>
    <row r="4" spans="1:6" ht="14.25" thickTop="1" thickBot="1">
      <c r="A4" s="5" t="s">
        <v>0</v>
      </c>
      <c r="C4" s="2">
        <v>32216.356</v>
      </c>
      <c r="D4" s="3">
        <v>3.4029199999999999</v>
      </c>
    </row>
    <row r="5" spans="1:6" ht="13.5" thickTop="1">
      <c r="A5" s="10" t="s">
        <v>54</v>
      </c>
      <c r="B5" s="11"/>
      <c r="C5" s="12">
        <v>-9.5</v>
      </c>
      <c r="D5" s="11" t="s">
        <v>55</v>
      </c>
    </row>
    <row r="6" spans="1:6">
      <c r="A6" s="5" t="s">
        <v>1</v>
      </c>
    </row>
    <row r="7" spans="1:6">
      <c r="A7" t="s">
        <v>2</v>
      </c>
      <c r="C7">
        <f>+C4</f>
        <v>32216.356</v>
      </c>
    </row>
    <row r="8" spans="1:6">
      <c r="A8" t="s">
        <v>3</v>
      </c>
      <c r="C8">
        <f>+D4</f>
        <v>3.4029199999999999</v>
      </c>
    </row>
    <row r="9" spans="1:6">
      <c r="A9" s="26" t="s">
        <v>61</v>
      </c>
      <c r="B9" s="27">
        <v>40</v>
      </c>
      <c r="C9" s="15" t="str">
        <f>"F"&amp;B9</f>
        <v>F40</v>
      </c>
      <c r="D9" s="16" t="str">
        <f>"G"&amp;B9</f>
        <v>G40</v>
      </c>
    </row>
    <row r="10" spans="1:6" ht="13.5" thickBot="1">
      <c r="A10" s="11"/>
      <c r="B10" s="11"/>
      <c r="C10" s="4" t="s">
        <v>20</v>
      </c>
      <c r="D10" s="4" t="s">
        <v>21</v>
      </c>
      <c r="E10" s="11"/>
    </row>
    <row r="11" spans="1:6">
      <c r="A11" s="11" t="s">
        <v>16</v>
      </c>
      <c r="B11" s="11"/>
      <c r="C11" s="13">
        <f ca="1">INTERCEPT(INDIRECT($D$9):G992,INDIRECT($C$9):F992)</f>
        <v>0.11255716875411448</v>
      </c>
      <c r="D11" s="14"/>
      <c r="E11" s="11"/>
    </row>
    <row r="12" spans="1:6">
      <c r="A12" s="11" t="s">
        <v>17</v>
      </c>
      <c r="B12" s="11"/>
      <c r="C12" s="13">
        <f ca="1">SLOPE(INDIRECT($D$9):G992,INDIRECT($C$9):F992)</f>
        <v>-3.2306743031305163E-5</v>
      </c>
      <c r="D12" s="14"/>
      <c r="E12" s="11"/>
    </row>
    <row r="13" spans="1:6">
      <c r="A13" s="11" t="s">
        <v>19</v>
      </c>
      <c r="B13" s="11"/>
      <c r="C13" s="14" t="s">
        <v>14</v>
      </c>
    </row>
    <row r="14" spans="1:6">
      <c r="A14" s="11"/>
      <c r="B14" s="11"/>
      <c r="C14" s="11"/>
    </row>
    <row r="15" spans="1:6">
      <c r="A15" s="19" t="s">
        <v>18</v>
      </c>
      <c r="B15" s="11"/>
      <c r="C15" s="20">
        <f ca="1">(C7+C11)+(C8+C12)*INT(MAX(F21:F3533))</f>
        <v>58949.554275395494</v>
      </c>
      <c r="E15" s="17" t="s">
        <v>56</v>
      </c>
      <c r="F15" s="12">
        <v>1</v>
      </c>
    </row>
    <row r="16" spans="1:6">
      <c r="A16" s="21" t="s">
        <v>4</v>
      </c>
      <c r="B16" s="11"/>
      <c r="C16" s="22">
        <f ca="1">+C8+C12</f>
        <v>3.4028876932569685</v>
      </c>
      <c r="E16" s="17" t="s">
        <v>57</v>
      </c>
      <c r="F16" s="18">
        <f ca="1">NOW()+15018.5+$C$5/24</f>
        <v>60355.764999999999</v>
      </c>
    </row>
    <row r="17" spans="1:21" ht="13.5" thickBot="1">
      <c r="A17" s="17" t="s">
        <v>51</v>
      </c>
      <c r="B17" s="11"/>
      <c r="C17" s="11">
        <f>COUNT(C21:C2191)</f>
        <v>40</v>
      </c>
      <c r="E17" s="17" t="s">
        <v>58</v>
      </c>
      <c r="F17" s="18">
        <f ca="1">ROUND(2*(F16-$C$7)/$C$8,0)/2+F15</f>
        <v>8270</v>
      </c>
    </row>
    <row r="18" spans="1:21" ht="14.25" thickTop="1" thickBot="1">
      <c r="A18" s="21" t="s">
        <v>5</v>
      </c>
      <c r="B18" s="11"/>
      <c r="C18" s="24">
        <f ca="1">+C15</f>
        <v>58949.554275395494</v>
      </c>
      <c r="D18" s="25">
        <f ca="1">+C16</f>
        <v>3.4028876932569685</v>
      </c>
      <c r="E18" s="17" t="s">
        <v>59</v>
      </c>
      <c r="F18" s="16">
        <f ca="1">ROUND(2*(F16-$C$15)/$C$16,0)/2+F15</f>
        <v>414</v>
      </c>
    </row>
    <row r="19" spans="1:21" ht="13.5" thickTop="1">
      <c r="E19" s="17" t="s">
        <v>60</v>
      </c>
      <c r="F19" s="23">
        <f ca="1">+$C$15+$C$16*F18-15018.5-$C$5/24</f>
        <v>45340.245613737214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50</v>
      </c>
      <c r="J20" s="7" t="s">
        <v>64</v>
      </c>
      <c r="K20" s="7" t="s">
        <v>76</v>
      </c>
      <c r="L20" s="7" t="s">
        <v>68</v>
      </c>
      <c r="M20" s="7" t="s">
        <v>25</v>
      </c>
      <c r="N20" s="7" t="s">
        <v>26</v>
      </c>
      <c r="O20" s="7" t="s">
        <v>23</v>
      </c>
      <c r="P20" s="6" t="s">
        <v>22</v>
      </c>
      <c r="Q20" s="4" t="s">
        <v>15</v>
      </c>
      <c r="U20" s="53" t="s">
        <v>222</v>
      </c>
    </row>
    <row r="21" spans="1:21">
      <c r="A21" s="50" t="s">
        <v>82</v>
      </c>
      <c r="B21" s="52" t="s">
        <v>63</v>
      </c>
      <c r="C21" s="51">
        <v>25590.636999999999</v>
      </c>
      <c r="D21" s="51" t="s">
        <v>76</v>
      </c>
      <c r="E21" s="28">
        <f t="shared" ref="E21:E59" si="0">+(C21-C$7)/C$8</f>
        <v>-1947.0686939452003</v>
      </c>
      <c r="F21" s="28">
        <f t="shared" ref="F21:F60" si="1">ROUND(2*E21,0)/2</f>
        <v>-1947</v>
      </c>
      <c r="G21" s="28">
        <f t="shared" ref="G21:G35" si="2">+C21-(C$7+F21*C$8)</f>
        <v>-0.2337599999991653</v>
      </c>
      <c r="H21" s="28"/>
      <c r="I21" s="28"/>
      <c r="K21" s="28">
        <f t="shared" ref="K21:K35" si="3">+G21</f>
        <v>-0.2337599999991653</v>
      </c>
      <c r="L21" s="28"/>
      <c r="M21" s="28"/>
      <c r="N21" s="28"/>
      <c r="O21" s="28"/>
      <c r="P21" s="28"/>
      <c r="Q21" s="31">
        <f t="shared" ref="Q21:Q59" si="4">+C21-15018.5</f>
        <v>10572.136999999999</v>
      </c>
    </row>
    <row r="22" spans="1:21">
      <c r="A22" s="50" t="s">
        <v>82</v>
      </c>
      <c r="B22" s="52" t="s">
        <v>63</v>
      </c>
      <c r="C22" s="51">
        <v>26771.43</v>
      </c>
      <c r="D22" s="51" t="s">
        <v>76</v>
      </c>
      <c r="E22" s="28">
        <f t="shared" si="0"/>
        <v>-1600.0746417782375</v>
      </c>
      <c r="F22" s="28">
        <f t="shared" si="1"/>
        <v>-1600</v>
      </c>
      <c r="G22" s="28">
        <f t="shared" si="2"/>
        <v>-0.25400000000081491</v>
      </c>
      <c r="H22" s="28"/>
      <c r="I22" s="28"/>
      <c r="K22" s="28">
        <f t="shared" si="3"/>
        <v>-0.25400000000081491</v>
      </c>
      <c r="L22" s="28"/>
      <c r="M22" s="28"/>
      <c r="N22" s="28"/>
      <c r="O22" s="28"/>
      <c r="P22" s="28"/>
      <c r="Q22" s="31">
        <f t="shared" si="4"/>
        <v>11752.93</v>
      </c>
    </row>
    <row r="23" spans="1:21">
      <c r="A23" s="50" t="s">
        <v>90</v>
      </c>
      <c r="B23" s="52" t="s">
        <v>63</v>
      </c>
      <c r="C23" s="51">
        <v>27101.466</v>
      </c>
      <c r="D23" s="51" t="s">
        <v>76</v>
      </c>
      <c r="E23" s="28">
        <f t="shared" si="0"/>
        <v>-1503.0885239735285</v>
      </c>
      <c r="F23" s="28">
        <f t="shared" si="1"/>
        <v>-1503</v>
      </c>
      <c r="G23" s="28">
        <f t="shared" si="2"/>
        <v>-0.30124000000068918</v>
      </c>
      <c r="H23" s="28"/>
      <c r="I23" s="28"/>
      <c r="K23" s="28">
        <f t="shared" si="3"/>
        <v>-0.30124000000068918</v>
      </c>
      <c r="L23" s="28"/>
      <c r="M23" s="28"/>
      <c r="N23" s="28"/>
      <c r="O23" s="28"/>
      <c r="P23" s="28"/>
      <c r="Q23" s="31">
        <f t="shared" si="4"/>
        <v>12082.966</v>
      </c>
    </row>
    <row r="24" spans="1:21">
      <c r="A24" s="50" t="s">
        <v>90</v>
      </c>
      <c r="B24" s="52" t="s">
        <v>221</v>
      </c>
      <c r="C24" s="51">
        <v>27130.417000000001</v>
      </c>
      <c r="D24" s="51" t="s">
        <v>76</v>
      </c>
      <c r="E24" s="28">
        <f t="shared" si="0"/>
        <v>-1494.580830580795</v>
      </c>
      <c r="F24" s="28">
        <f t="shared" si="1"/>
        <v>-1494.5</v>
      </c>
      <c r="G24" s="28">
        <f t="shared" si="2"/>
        <v>-0.27505999999993946</v>
      </c>
      <c r="H24" s="28"/>
      <c r="I24" s="28"/>
      <c r="K24" s="28">
        <f t="shared" si="3"/>
        <v>-0.27505999999993946</v>
      </c>
      <c r="L24" s="28"/>
      <c r="M24" s="28"/>
      <c r="N24" s="28"/>
      <c r="O24" s="28"/>
      <c r="P24" s="28"/>
      <c r="Q24" s="31">
        <f t="shared" si="4"/>
        <v>12111.917000000001</v>
      </c>
    </row>
    <row r="25" spans="1:21">
      <c r="A25" s="50" t="s">
        <v>90</v>
      </c>
      <c r="B25" s="52" t="s">
        <v>63</v>
      </c>
      <c r="C25" s="51">
        <v>27159.383999999998</v>
      </c>
      <c r="D25" s="51" t="s">
        <v>76</v>
      </c>
      <c r="E25" s="28">
        <f t="shared" si="0"/>
        <v>-1486.0684353437641</v>
      </c>
      <c r="F25" s="28">
        <f t="shared" si="1"/>
        <v>-1486</v>
      </c>
      <c r="G25" s="28">
        <f t="shared" si="2"/>
        <v>-0.23288000000320608</v>
      </c>
      <c r="H25" s="28"/>
      <c r="I25" s="28"/>
      <c r="K25" s="28">
        <f t="shared" si="3"/>
        <v>-0.23288000000320608</v>
      </c>
      <c r="L25" s="28"/>
      <c r="M25" s="28"/>
      <c r="N25" s="28"/>
      <c r="O25" s="28"/>
      <c r="P25" s="28"/>
      <c r="Q25" s="31">
        <f t="shared" si="4"/>
        <v>12140.883999999998</v>
      </c>
    </row>
    <row r="26" spans="1:21">
      <c r="A26" s="50" t="s">
        <v>82</v>
      </c>
      <c r="B26" s="52" t="s">
        <v>63</v>
      </c>
      <c r="C26" s="51">
        <v>27513.325000000001</v>
      </c>
      <c r="D26" s="51" t="s">
        <v>76</v>
      </c>
      <c r="E26" s="28">
        <f t="shared" si="0"/>
        <v>-1382.0574682919373</v>
      </c>
      <c r="F26" s="28">
        <f t="shared" si="1"/>
        <v>-1382</v>
      </c>
      <c r="G26" s="28">
        <f t="shared" si="2"/>
        <v>-0.19556000000011409</v>
      </c>
      <c r="H26" s="28"/>
      <c r="I26" s="28"/>
      <c r="K26" s="28">
        <f t="shared" si="3"/>
        <v>-0.19556000000011409</v>
      </c>
      <c r="L26" s="28"/>
      <c r="M26" s="28"/>
      <c r="N26" s="28"/>
      <c r="O26" s="28"/>
      <c r="P26" s="28"/>
      <c r="Q26" s="31">
        <f t="shared" si="4"/>
        <v>12494.825000000001</v>
      </c>
    </row>
    <row r="27" spans="1:21">
      <c r="A27" s="50" t="s">
        <v>82</v>
      </c>
      <c r="B27" s="52" t="s">
        <v>63</v>
      </c>
      <c r="C27" s="51">
        <v>27530.33</v>
      </c>
      <c r="D27" s="51" t="s">
        <v>76</v>
      </c>
      <c r="E27" s="28">
        <f t="shared" si="0"/>
        <v>-1377.060289398516</v>
      </c>
      <c r="F27" s="28">
        <f t="shared" si="1"/>
        <v>-1377</v>
      </c>
      <c r="G27" s="28">
        <f t="shared" si="2"/>
        <v>-0.20515999999770429</v>
      </c>
      <c r="H27" s="28"/>
      <c r="I27" s="28"/>
      <c r="K27" s="28">
        <f t="shared" si="3"/>
        <v>-0.20515999999770429</v>
      </c>
      <c r="L27" s="28"/>
      <c r="M27" s="28"/>
      <c r="N27" s="28"/>
      <c r="O27" s="28"/>
      <c r="P27" s="28"/>
      <c r="Q27" s="31">
        <f t="shared" si="4"/>
        <v>12511.830000000002</v>
      </c>
    </row>
    <row r="28" spans="1:21">
      <c r="A28" s="50" t="s">
        <v>82</v>
      </c>
      <c r="B28" s="52" t="s">
        <v>63</v>
      </c>
      <c r="C28" s="51">
        <v>28949.386999999999</v>
      </c>
      <c r="D28" s="51" t="s">
        <v>76</v>
      </c>
      <c r="E28" s="28">
        <f t="shared" si="0"/>
        <v>-960.04872286154273</v>
      </c>
      <c r="F28" s="28">
        <f t="shared" si="1"/>
        <v>-960</v>
      </c>
      <c r="G28" s="28">
        <f t="shared" si="2"/>
        <v>-0.16580000000249129</v>
      </c>
      <c r="H28" s="28"/>
      <c r="I28" s="28"/>
      <c r="K28" s="28">
        <f t="shared" si="3"/>
        <v>-0.16580000000249129</v>
      </c>
      <c r="L28" s="28"/>
      <c r="M28" s="28"/>
      <c r="N28" s="28"/>
      <c r="O28" s="28"/>
      <c r="P28" s="28"/>
      <c r="Q28" s="31">
        <f t="shared" si="4"/>
        <v>13930.886999999999</v>
      </c>
    </row>
    <row r="29" spans="1:21">
      <c r="A29" s="50" t="s">
        <v>82</v>
      </c>
      <c r="B29" s="52" t="s">
        <v>63</v>
      </c>
      <c r="C29" s="51">
        <v>29633.562000000002</v>
      </c>
      <c r="D29" s="51" t="s">
        <v>76</v>
      </c>
      <c r="E29" s="28">
        <f t="shared" si="0"/>
        <v>-758.99345268181389</v>
      </c>
      <c r="F29" s="28">
        <f t="shared" si="1"/>
        <v>-759</v>
      </c>
      <c r="G29" s="28">
        <f t="shared" si="2"/>
        <v>2.2280000001046574E-2</v>
      </c>
      <c r="H29" s="28"/>
      <c r="I29" s="28"/>
      <c r="K29" s="28">
        <f t="shared" si="3"/>
        <v>2.2280000001046574E-2</v>
      </c>
      <c r="L29" s="28"/>
      <c r="M29" s="28"/>
      <c r="N29" s="28"/>
      <c r="O29" s="28"/>
      <c r="P29" s="28"/>
      <c r="Q29" s="31">
        <f t="shared" si="4"/>
        <v>14615.062000000002</v>
      </c>
    </row>
    <row r="30" spans="1:21">
      <c r="A30" s="50" t="s">
        <v>82</v>
      </c>
      <c r="B30" s="52" t="s">
        <v>63</v>
      </c>
      <c r="C30" s="51">
        <v>29691.416000000001</v>
      </c>
      <c r="D30" s="51" t="s">
        <v>76</v>
      </c>
      <c r="E30" s="28">
        <f t="shared" si="0"/>
        <v>-741.99217142924272</v>
      </c>
      <c r="F30" s="28">
        <f t="shared" si="1"/>
        <v>-742</v>
      </c>
      <c r="G30" s="28">
        <f t="shared" si="2"/>
        <v>2.6640000000043074E-2</v>
      </c>
      <c r="H30" s="28"/>
      <c r="I30" s="28"/>
      <c r="K30" s="28">
        <f t="shared" si="3"/>
        <v>2.6640000000043074E-2</v>
      </c>
      <c r="L30" s="28"/>
      <c r="M30" s="28"/>
      <c r="N30" s="28"/>
      <c r="O30" s="28"/>
      <c r="P30" s="28"/>
      <c r="Q30" s="31">
        <f t="shared" si="4"/>
        <v>14672.916000000001</v>
      </c>
    </row>
    <row r="31" spans="1:21">
      <c r="A31" s="50" t="s">
        <v>82</v>
      </c>
      <c r="B31" s="52" t="s">
        <v>63</v>
      </c>
      <c r="C31" s="51">
        <v>30072.392</v>
      </c>
      <c r="D31" s="51" t="s">
        <v>76</v>
      </c>
      <c r="E31" s="28">
        <f t="shared" si="0"/>
        <v>-630.0365568394202</v>
      </c>
      <c r="F31" s="28">
        <f t="shared" si="1"/>
        <v>-630</v>
      </c>
      <c r="G31" s="28">
        <f t="shared" si="2"/>
        <v>-0.12440000000060536</v>
      </c>
      <c r="H31" s="28"/>
      <c r="I31" s="28"/>
      <c r="K31" s="28">
        <f t="shared" si="3"/>
        <v>-0.12440000000060536</v>
      </c>
      <c r="L31" s="28"/>
      <c r="M31" s="28"/>
      <c r="N31" s="28"/>
      <c r="O31" s="28"/>
      <c r="P31" s="28"/>
      <c r="Q31" s="31">
        <f t="shared" si="4"/>
        <v>15053.892</v>
      </c>
    </row>
    <row r="32" spans="1:21">
      <c r="A32" s="50" t="s">
        <v>82</v>
      </c>
      <c r="B32" s="52" t="s">
        <v>63</v>
      </c>
      <c r="C32" s="51">
        <v>30327.636999999999</v>
      </c>
      <c r="D32" s="51" t="s">
        <v>76</v>
      </c>
      <c r="E32" s="28">
        <f t="shared" si="0"/>
        <v>-555.02891634243565</v>
      </c>
      <c r="F32" s="28">
        <f t="shared" si="1"/>
        <v>-555</v>
      </c>
      <c r="G32" s="28">
        <f t="shared" si="2"/>
        <v>-9.840000000258442E-2</v>
      </c>
      <c r="H32" s="28"/>
      <c r="I32" s="28"/>
      <c r="K32" s="28">
        <f t="shared" si="3"/>
        <v>-9.840000000258442E-2</v>
      </c>
      <c r="L32" s="28"/>
      <c r="M32" s="28"/>
      <c r="N32" s="28"/>
      <c r="O32" s="28"/>
      <c r="P32" s="28"/>
      <c r="Q32" s="31">
        <f t="shared" si="4"/>
        <v>15309.136999999999</v>
      </c>
    </row>
    <row r="33" spans="1:32">
      <c r="A33" s="50" t="s">
        <v>82</v>
      </c>
      <c r="B33" s="52" t="s">
        <v>63</v>
      </c>
      <c r="C33" s="51">
        <v>30698.618999999999</v>
      </c>
      <c r="D33" s="51" t="s">
        <v>76</v>
      </c>
      <c r="E33" s="28">
        <f t="shared" si="0"/>
        <v>-446.01019124751713</v>
      </c>
      <c r="F33" s="28">
        <f t="shared" si="1"/>
        <v>-446</v>
      </c>
      <c r="G33" s="28">
        <f t="shared" si="2"/>
        <v>-3.4680000000662403E-2</v>
      </c>
      <c r="H33" s="28"/>
      <c r="I33" s="28"/>
      <c r="K33" s="28">
        <f t="shared" si="3"/>
        <v>-3.4680000000662403E-2</v>
      </c>
      <c r="L33" s="28"/>
      <c r="M33" s="28"/>
      <c r="N33" s="28"/>
      <c r="O33" s="28"/>
      <c r="P33" s="28"/>
      <c r="Q33" s="31">
        <f t="shared" si="4"/>
        <v>15680.118999999999</v>
      </c>
    </row>
    <row r="34" spans="1:32">
      <c r="A34" s="50" t="s">
        <v>82</v>
      </c>
      <c r="B34" s="52" t="s">
        <v>63</v>
      </c>
      <c r="C34" s="51">
        <v>31028.642</v>
      </c>
      <c r="D34" s="51" t="s">
        <v>76</v>
      </c>
      <c r="E34" s="28">
        <f t="shared" si="0"/>
        <v>-349.02789369130039</v>
      </c>
      <c r="F34" s="28">
        <f t="shared" si="1"/>
        <v>-349</v>
      </c>
      <c r="G34" s="28">
        <f t="shared" si="2"/>
        <v>-9.4919999999547144E-2</v>
      </c>
      <c r="H34" s="28"/>
      <c r="I34" s="28"/>
      <c r="K34" s="28">
        <f t="shared" si="3"/>
        <v>-9.4919999999547144E-2</v>
      </c>
      <c r="L34" s="28"/>
      <c r="M34" s="28"/>
      <c r="N34" s="28"/>
      <c r="O34" s="28"/>
      <c r="P34" s="28"/>
      <c r="Q34" s="31">
        <f t="shared" si="4"/>
        <v>16010.142</v>
      </c>
    </row>
    <row r="35" spans="1:32">
      <c r="A35" s="50" t="s">
        <v>82</v>
      </c>
      <c r="B35" s="52" t="s">
        <v>63</v>
      </c>
      <c r="C35" s="51">
        <v>31144.451000000001</v>
      </c>
      <c r="D35" s="51" t="s">
        <v>76</v>
      </c>
      <c r="E35" s="28">
        <f t="shared" si="0"/>
        <v>-314.99565079402362</v>
      </c>
      <c r="F35" s="28">
        <f t="shared" si="1"/>
        <v>-315</v>
      </c>
      <c r="G35" s="28">
        <f t="shared" si="2"/>
        <v>1.480000000083237E-2</v>
      </c>
      <c r="H35" s="28"/>
      <c r="I35" s="28"/>
      <c r="K35" s="28">
        <f t="shared" si="3"/>
        <v>1.480000000083237E-2</v>
      </c>
      <c r="L35" s="28"/>
      <c r="M35" s="28"/>
      <c r="N35" s="28"/>
      <c r="O35" s="28"/>
      <c r="P35" s="28"/>
      <c r="Q35" s="31">
        <f t="shared" si="4"/>
        <v>16125.951000000001</v>
      </c>
    </row>
    <row r="36" spans="1:32" s="28" customFormat="1" ht="12.75" customHeight="1">
      <c r="A36" s="28" t="s">
        <v>12</v>
      </c>
      <c r="C36" s="29">
        <v>32216.356</v>
      </c>
      <c r="D36" s="29" t="s">
        <v>14</v>
      </c>
      <c r="E36" s="28">
        <f t="shared" si="0"/>
        <v>0</v>
      </c>
      <c r="F36" s="28">
        <f t="shared" si="1"/>
        <v>0</v>
      </c>
      <c r="H36" s="30">
        <v>0</v>
      </c>
      <c r="Q36" s="31">
        <f t="shared" si="4"/>
        <v>17197.856</v>
      </c>
    </row>
    <row r="37" spans="1:32" s="28" customFormat="1" ht="12.75" customHeight="1">
      <c r="A37" s="28" t="s">
        <v>28</v>
      </c>
      <c r="C37" s="32">
        <v>41751.351000000002</v>
      </c>
      <c r="D37" s="29"/>
      <c r="E37" s="28">
        <f t="shared" si="0"/>
        <v>2802.0038672669361</v>
      </c>
      <c r="F37" s="28">
        <f t="shared" si="1"/>
        <v>2802</v>
      </c>
      <c r="G37" s="28">
        <f t="shared" ref="G37:G46" si="5">+C37-(C$7+F37*C$8)</f>
        <v>1.3160000002244487E-2</v>
      </c>
      <c r="I37" s="28">
        <f t="shared" ref="I37:I46" si="6">+G37</f>
        <v>1.3160000002244487E-2</v>
      </c>
      <c r="Q37" s="31">
        <f t="shared" si="4"/>
        <v>26732.851000000002</v>
      </c>
      <c r="AB37" s="28">
        <v>6</v>
      </c>
      <c r="AD37" s="28" t="s">
        <v>27</v>
      </c>
      <c r="AF37" s="28" t="s">
        <v>29</v>
      </c>
    </row>
    <row r="38" spans="1:32" s="28" customFormat="1" ht="12.75" customHeight="1">
      <c r="A38" s="28" t="s">
        <v>31</v>
      </c>
      <c r="C38" s="32">
        <v>42404.686000000002</v>
      </c>
      <c r="D38" s="29"/>
      <c r="E38" s="28">
        <f t="shared" si="0"/>
        <v>2993.9963325614476</v>
      </c>
      <c r="F38" s="28">
        <f t="shared" si="1"/>
        <v>2994</v>
      </c>
      <c r="G38" s="28">
        <f t="shared" si="5"/>
        <v>-1.2479999997594859E-2</v>
      </c>
      <c r="I38" s="28">
        <f t="shared" si="6"/>
        <v>-1.2479999997594859E-2</v>
      </c>
      <c r="Q38" s="31">
        <f t="shared" si="4"/>
        <v>27386.186000000002</v>
      </c>
      <c r="AA38" s="28" t="s">
        <v>30</v>
      </c>
      <c r="AB38" s="28">
        <v>7</v>
      </c>
      <c r="AD38" s="28" t="s">
        <v>27</v>
      </c>
      <c r="AF38" s="28" t="s">
        <v>29</v>
      </c>
    </row>
    <row r="39" spans="1:32" s="28" customFormat="1" ht="12.75" customHeight="1">
      <c r="A39" s="28" t="s">
        <v>32</v>
      </c>
      <c r="C39" s="32">
        <v>42758.591</v>
      </c>
      <c r="D39" s="29"/>
      <c r="E39" s="28">
        <f t="shared" si="0"/>
        <v>3097.9967204636023</v>
      </c>
      <c r="F39" s="28">
        <f t="shared" si="1"/>
        <v>3098</v>
      </c>
      <c r="G39" s="28">
        <f t="shared" si="5"/>
        <v>-1.1160000001837034E-2</v>
      </c>
      <c r="I39" s="28">
        <f t="shared" si="6"/>
        <v>-1.1160000001837034E-2</v>
      </c>
      <c r="O39" s="28">
        <f t="shared" ref="O39:O59" ca="1" si="7">+C$11+C$12*$F39</f>
        <v>1.2470878843131084E-2</v>
      </c>
      <c r="Q39" s="31">
        <f t="shared" si="4"/>
        <v>27740.091</v>
      </c>
      <c r="AA39" s="28" t="s">
        <v>30</v>
      </c>
      <c r="AB39" s="28">
        <v>10</v>
      </c>
      <c r="AD39" s="28" t="s">
        <v>27</v>
      </c>
      <c r="AF39" s="28" t="s">
        <v>29</v>
      </c>
    </row>
    <row r="40" spans="1:32" s="28" customFormat="1" ht="12.75" customHeight="1">
      <c r="A40" s="28" t="s">
        <v>32</v>
      </c>
      <c r="C40" s="32">
        <v>42775.586000000003</v>
      </c>
      <c r="D40" s="29"/>
      <c r="E40" s="28">
        <f t="shared" si="0"/>
        <v>3102.9909607043373</v>
      </c>
      <c r="F40" s="28">
        <f t="shared" si="1"/>
        <v>3103</v>
      </c>
      <c r="G40" s="28">
        <f t="shared" si="5"/>
        <v>-3.0759999994188547E-2</v>
      </c>
      <c r="I40" s="28">
        <f t="shared" si="6"/>
        <v>-3.0759999994188547E-2</v>
      </c>
      <c r="O40" s="28">
        <f t="shared" ca="1" si="7"/>
        <v>1.2309345127974561E-2</v>
      </c>
      <c r="Q40" s="31">
        <f t="shared" si="4"/>
        <v>27757.086000000003</v>
      </c>
      <c r="AA40" s="28" t="s">
        <v>30</v>
      </c>
      <c r="AB40" s="28">
        <v>7</v>
      </c>
      <c r="AD40" s="28" t="s">
        <v>33</v>
      </c>
      <c r="AF40" s="28" t="s">
        <v>29</v>
      </c>
    </row>
    <row r="41" spans="1:32" s="28" customFormat="1" ht="12.75" customHeight="1">
      <c r="A41" s="28" t="s">
        <v>32</v>
      </c>
      <c r="C41" s="32">
        <v>42775.620999999999</v>
      </c>
      <c r="D41" s="29"/>
      <c r="E41" s="28">
        <f t="shared" si="0"/>
        <v>3103.0012459887389</v>
      </c>
      <c r="F41" s="28">
        <f t="shared" si="1"/>
        <v>3103</v>
      </c>
      <c r="G41" s="28">
        <f t="shared" si="5"/>
        <v>4.2400000020279549E-3</v>
      </c>
      <c r="I41" s="28">
        <f t="shared" si="6"/>
        <v>4.2400000020279549E-3</v>
      </c>
      <c r="O41" s="28">
        <f t="shared" ca="1" si="7"/>
        <v>1.2309345127974561E-2</v>
      </c>
      <c r="Q41" s="31">
        <f t="shared" si="4"/>
        <v>27757.120999999999</v>
      </c>
      <c r="AA41" s="28" t="s">
        <v>30</v>
      </c>
      <c r="AB41" s="28">
        <v>6</v>
      </c>
      <c r="AD41" s="28" t="s">
        <v>27</v>
      </c>
      <c r="AF41" s="28" t="s">
        <v>29</v>
      </c>
    </row>
    <row r="42" spans="1:32" s="28" customFormat="1" ht="12.75" customHeight="1">
      <c r="A42" s="28" t="s">
        <v>34</v>
      </c>
      <c r="C42" s="32">
        <v>44912.625999999997</v>
      </c>
      <c r="D42" s="29"/>
      <c r="E42" s="28">
        <f t="shared" si="0"/>
        <v>3730.9927944236119</v>
      </c>
      <c r="F42" s="28">
        <f t="shared" si="1"/>
        <v>3731</v>
      </c>
      <c r="G42" s="28">
        <f t="shared" si="5"/>
        <v>-2.4519999999029096E-2</v>
      </c>
      <c r="I42" s="28">
        <f t="shared" si="6"/>
        <v>-2.4519999999029096E-2</v>
      </c>
      <c r="O42" s="28">
        <f t="shared" ca="1" si="7"/>
        <v>-7.9792894956850907E-3</v>
      </c>
      <c r="Q42" s="31">
        <f t="shared" si="4"/>
        <v>29894.125999999997</v>
      </c>
      <c r="AA42" s="28" t="s">
        <v>30</v>
      </c>
      <c r="AB42" s="28">
        <v>6</v>
      </c>
      <c r="AD42" s="28" t="s">
        <v>27</v>
      </c>
      <c r="AF42" s="28" t="s">
        <v>29</v>
      </c>
    </row>
    <row r="43" spans="1:32" s="28" customFormat="1" ht="12.75" customHeight="1">
      <c r="A43" s="28" t="s">
        <v>35</v>
      </c>
      <c r="C43" s="32">
        <v>44987.502</v>
      </c>
      <c r="D43" s="29"/>
      <c r="E43" s="28">
        <f t="shared" si="0"/>
        <v>3752.9962502791723</v>
      </c>
      <c r="F43" s="28">
        <f t="shared" si="1"/>
        <v>3753</v>
      </c>
      <c r="G43" s="28">
        <f t="shared" si="5"/>
        <v>-1.2759999997797422E-2</v>
      </c>
      <c r="I43" s="28">
        <f t="shared" si="6"/>
        <v>-1.2759999997797422E-2</v>
      </c>
      <c r="O43" s="28">
        <f t="shared" ca="1" si="7"/>
        <v>-8.6900378423737934E-3</v>
      </c>
      <c r="Q43" s="31">
        <f t="shared" si="4"/>
        <v>29969.002</v>
      </c>
      <c r="AA43" s="28" t="s">
        <v>30</v>
      </c>
      <c r="AB43" s="28">
        <v>6</v>
      </c>
      <c r="AD43" s="28" t="s">
        <v>27</v>
      </c>
      <c r="AF43" s="28" t="s">
        <v>29</v>
      </c>
    </row>
    <row r="44" spans="1:32" s="28" customFormat="1" ht="12.75" customHeight="1">
      <c r="A44" s="28" t="s">
        <v>36</v>
      </c>
      <c r="C44" s="32">
        <v>45028.332999999999</v>
      </c>
      <c r="D44" s="29"/>
      <c r="E44" s="28">
        <f t="shared" si="0"/>
        <v>3764.9950630634862</v>
      </c>
      <c r="F44" s="28">
        <f t="shared" si="1"/>
        <v>3765</v>
      </c>
      <c r="G44" s="28">
        <f t="shared" si="5"/>
        <v>-1.6799999997601844E-2</v>
      </c>
      <c r="I44" s="28">
        <f t="shared" si="6"/>
        <v>-1.6799999997601844E-2</v>
      </c>
      <c r="O44" s="28">
        <f t="shared" ca="1" si="7"/>
        <v>-9.0777187587494645E-3</v>
      </c>
      <c r="Q44" s="31">
        <f t="shared" si="4"/>
        <v>30009.832999999999</v>
      </c>
      <c r="AA44" s="28" t="s">
        <v>30</v>
      </c>
      <c r="AB44" s="28">
        <v>7</v>
      </c>
      <c r="AD44" s="28" t="s">
        <v>27</v>
      </c>
      <c r="AF44" s="28" t="s">
        <v>29</v>
      </c>
    </row>
    <row r="45" spans="1:32" s="28" customFormat="1" ht="12.75" customHeight="1">
      <c r="A45" s="28" t="s">
        <v>37</v>
      </c>
      <c r="C45" s="32">
        <v>45358.41</v>
      </c>
      <c r="D45" s="29"/>
      <c r="E45" s="28">
        <f t="shared" si="0"/>
        <v>3861.9932293442116</v>
      </c>
      <c r="F45" s="28">
        <f t="shared" si="1"/>
        <v>3862</v>
      </c>
      <c r="G45" s="28">
        <f t="shared" si="5"/>
        <v>-2.3040000000037253E-2</v>
      </c>
      <c r="I45" s="28">
        <f t="shared" si="6"/>
        <v>-2.3040000000037253E-2</v>
      </c>
      <c r="O45" s="28">
        <f t="shared" ca="1" si="7"/>
        <v>-1.2211472832786063E-2</v>
      </c>
      <c r="Q45" s="31">
        <f t="shared" si="4"/>
        <v>30339.910000000003</v>
      </c>
      <c r="AA45" s="28" t="s">
        <v>30</v>
      </c>
      <c r="AB45" s="28">
        <v>6</v>
      </c>
      <c r="AD45" s="28" t="s">
        <v>27</v>
      </c>
      <c r="AF45" s="28" t="s">
        <v>29</v>
      </c>
    </row>
    <row r="46" spans="1:32" s="28" customFormat="1" ht="12.75" customHeight="1">
      <c r="A46" s="28" t="s">
        <v>38</v>
      </c>
      <c r="C46" s="32">
        <v>46770.63</v>
      </c>
      <c r="D46" s="29"/>
      <c r="E46" s="28">
        <f t="shared" si="0"/>
        <v>4276.9956390394127</v>
      </c>
      <c r="F46" s="28">
        <f t="shared" si="1"/>
        <v>4277</v>
      </c>
      <c r="G46" s="28">
        <f t="shared" si="5"/>
        <v>-1.4840000003459863E-2</v>
      </c>
      <c r="I46" s="28">
        <f t="shared" si="6"/>
        <v>-1.4840000003459863E-2</v>
      </c>
      <c r="O46" s="28">
        <f t="shared" ca="1" si="7"/>
        <v>-2.5618771190777712E-2</v>
      </c>
      <c r="Q46" s="31">
        <f t="shared" si="4"/>
        <v>31752.129999999997</v>
      </c>
      <c r="AA46" s="28" t="s">
        <v>30</v>
      </c>
      <c r="AB46" s="28">
        <v>6</v>
      </c>
      <c r="AD46" s="28" t="s">
        <v>27</v>
      </c>
      <c r="AF46" s="28" t="s">
        <v>29</v>
      </c>
    </row>
    <row r="47" spans="1:32">
      <c r="A47" s="50" t="s">
        <v>176</v>
      </c>
      <c r="B47" s="52" t="s">
        <v>63</v>
      </c>
      <c r="C47" s="51">
        <v>46863.341</v>
      </c>
      <c r="D47" s="51" t="s">
        <v>76</v>
      </c>
      <c r="E47" s="28">
        <f t="shared" si="0"/>
        <v>4304.2401819613742</v>
      </c>
      <c r="F47" s="28">
        <f t="shared" si="1"/>
        <v>4304</v>
      </c>
      <c r="H47" s="28"/>
      <c r="I47" s="28"/>
      <c r="K47" s="28"/>
      <c r="L47" s="28"/>
      <c r="M47" s="28"/>
      <c r="N47" s="28"/>
      <c r="O47" s="28">
        <f t="shared" ca="1" si="7"/>
        <v>-2.6491053252622937E-2</v>
      </c>
      <c r="P47" s="28"/>
      <c r="Q47" s="31">
        <f t="shared" si="4"/>
        <v>31844.841</v>
      </c>
      <c r="U47" s="28">
        <f>+C47-(C$7+F47*C$8)</f>
        <v>0.81732000000192784</v>
      </c>
    </row>
    <row r="48" spans="1:32" s="28" customFormat="1" ht="12.75" customHeight="1">
      <c r="A48" s="28" t="s">
        <v>39</v>
      </c>
      <c r="C48" s="32">
        <v>46903.345000000001</v>
      </c>
      <c r="D48" s="29"/>
      <c r="E48" s="28">
        <f t="shared" si="0"/>
        <v>4315.995968168515</v>
      </c>
      <c r="F48" s="28">
        <f t="shared" si="1"/>
        <v>4316</v>
      </c>
      <c r="G48" s="28">
        <f t="shared" ref="G48:G59" si="8">+C48-(C$7+F48*C$8)</f>
        <v>-1.3720000002649613E-2</v>
      </c>
      <c r="I48" s="28">
        <f t="shared" ref="I48:I56" si="9">+G48</f>
        <v>-1.3720000002649613E-2</v>
      </c>
      <c r="O48" s="28">
        <f t="shared" ca="1" si="7"/>
        <v>-2.6878734168998608E-2</v>
      </c>
      <c r="Q48" s="31">
        <f t="shared" si="4"/>
        <v>31884.845000000001</v>
      </c>
      <c r="AA48" s="28" t="s">
        <v>30</v>
      </c>
      <c r="AB48" s="28">
        <v>6</v>
      </c>
      <c r="AD48" s="28" t="s">
        <v>27</v>
      </c>
      <c r="AF48" s="28" t="s">
        <v>29</v>
      </c>
    </row>
    <row r="49" spans="1:32" s="28" customFormat="1" ht="12.75" customHeight="1">
      <c r="A49" s="28" t="s">
        <v>40</v>
      </c>
      <c r="C49" s="32">
        <v>47158.567000000003</v>
      </c>
      <c r="D49" s="29"/>
      <c r="E49" s="28">
        <f t="shared" si="0"/>
        <v>4390.9968497643213</v>
      </c>
      <c r="F49" s="28">
        <f t="shared" si="1"/>
        <v>4391</v>
      </c>
      <c r="G49" s="28">
        <f t="shared" si="8"/>
        <v>-1.0719999998400453E-2</v>
      </c>
      <c r="I49" s="28">
        <f t="shared" si="9"/>
        <v>-1.0719999998400453E-2</v>
      </c>
      <c r="O49" s="28">
        <f t="shared" ca="1" si="7"/>
        <v>-2.930173989634649E-2</v>
      </c>
      <c r="Q49" s="31">
        <f t="shared" si="4"/>
        <v>32140.067000000003</v>
      </c>
      <c r="AA49" s="28" t="s">
        <v>30</v>
      </c>
      <c r="AB49" s="28">
        <v>8</v>
      </c>
      <c r="AD49" s="28" t="s">
        <v>27</v>
      </c>
      <c r="AF49" s="28" t="s">
        <v>29</v>
      </c>
    </row>
    <row r="50" spans="1:32" s="28" customFormat="1" ht="12.75" customHeight="1">
      <c r="A50" s="28" t="s">
        <v>41</v>
      </c>
      <c r="C50" s="32">
        <v>47580.504000000001</v>
      </c>
      <c r="D50" s="29"/>
      <c r="E50" s="28">
        <f t="shared" si="0"/>
        <v>4514.989479623383</v>
      </c>
      <c r="F50" s="28">
        <f t="shared" si="1"/>
        <v>4515</v>
      </c>
      <c r="G50" s="28">
        <f t="shared" si="8"/>
        <v>-3.5799999997834675E-2</v>
      </c>
      <c r="I50" s="28">
        <f t="shared" si="9"/>
        <v>-3.5799999997834675E-2</v>
      </c>
      <c r="O50" s="28">
        <f t="shared" ca="1" si="7"/>
        <v>-3.3307776032228342E-2</v>
      </c>
      <c r="Q50" s="31">
        <f t="shared" si="4"/>
        <v>32562.004000000001</v>
      </c>
      <c r="AA50" s="28" t="s">
        <v>30</v>
      </c>
      <c r="AB50" s="28">
        <v>6</v>
      </c>
      <c r="AD50" s="28" t="s">
        <v>27</v>
      </c>
      <c r="AF50" s="28" t="s">
        <v>29</v>
      </c>
    </row>
    <row r="51" spans="1:32" s="28" customFormat="1" ht="12.75" customHeight="1">
      <c r="A51" s="28" t="s">
        <v>41</v>
      </c>
      <c r="C51" s="32">
        <v>47580.521999999997</v>
      </c>
      <c r="D51" s="29"/>
      <c r="E51" s="28">
        <f t="shared" si="0"/>
        <v>4514.994769198217</v>
      </c>
      <c r="F51" s="28">
        <f t="shared" si="1"/>
        <v>4515</v>
      </c>
      <c r="G51" s="28">
        <f t="shared" si="8"/>
        <v>-1.780000000144355E-2</v>
      </c>
      <c r="I51" s="28">
        <f t="shared" si="9"/>
        <v>-1.780000000144355E-2</v>
      </c>
      <c r="O51" s="28">
        <f t="shared" ca="1" si="7"/>
        <v>-3.3307776032228342E-2</v>
      </c>
      <c r="Q51" s="31">
        <f t="shared" si="4"/>
        <v>32562.021999999997</v>
      </c>
      <c r="AA51" s="28" t="s">
        <v>30</v>
      </c>
      <c r="AB51" s="28">
        <v>9</v>
      </c>
      <c r="AD51" s="28" t="s">
        <v>42</v>
      </c>
      <c r="AF51" s="28" t="s">
        <v>29</v>
      </c>
    </row>
    <row r="52" spans="1:32" s="28" customFormat="1" ht="12.75" customHeight="1">
      <c r="A52" s="28" t="s">
        <v>43</v>
      </c>
      <c r="C52" s="32">
        <v>48189.635000000002</v>
      </c>
      <c r="D52" s="29"/>
      <c r="E52" s="28">
        <f t="shared" si="0"/>
        <v>4693.9919245824185</v>
      </c>
      <c r="F52" s="28">
        <f t="shared" si="1"/>
        <v>4694</v>
      </c>
      <c r="G52" s="28">
        <f t="shared" si="8"/>
        <v>-2.7479999997012783E-2</v>
      </c>
      <c r="I52" s="28">
        <f t="shared" si="9"/>
        <v>-2.7479999997012783E-2</v>
      </c>
      <c r="O52" s="28">
        <f t="shared" ca="1" si="7"/>
        <v>-3.9090683034831958E-2</v>
      </c>
      <c r="Q52" s="31">
        <f t="shared" si="4"/>
        <v>33171.135000000002</v>
      </c>
      <c r="AA52" s="28" t="s">
        <v>30</v>
      </c>
      <c r="AB52" s="28">
        <v>6</v>
      </c>
      <c r="AD52" s="28" t="s">
        <v>27</v>
      </c>
      <c r="AF52" s="28" t="s">
        <v>29</v>
      </c>
    </row>
    <row r="53" spans="1:32" s="28" customFormat="1" ht="12.75" customHeight="1">
      <c r="A53" s="28" t="s">
        <v>44</v>
      </c>
      <c r="C53" s="32">
        <v>48958.703000000001</v>
      </c>
      <c r="D53" s="29">
        <v>5.0000000000000001E-3</v>
      </c>
      <c r="E53" s="28">
        <f t="shared" si="0"/>
        <v>4919.9942990137888</v>
      </c>
      <c r="F53" s="28">
        <f t="shared" si="1"/>
        <v>4920</v>
      </c>
      <c r="G53" s="28">
        <f t="shared" si="8"/>
        <v>-1.9399999997403938E-2</v>
      </c>
      <c r="I53" s="28">
        <f t="shared" si="9"/>
        <v>-1.9399999997403938E-2</v>
      </c>
      <c r="O53" s="28">
        <f t="shared" ca="1" si="7"/>
        <v>-4.6392006959906917E-2</v>
      </c>
      <c r="Q53" s="31">
        <f t="shared" si="4"/>
        <v>33940.203000000001</v>
      </c>
      <c r="AA53" s="28" t="s">
        <v>30</v>
      </c>
      <c r="AB53" s="28">
        <v>5</v>
      </c>
      <c r="AD53" s="28" t="s">
        <v>27</v>
      </c>
      <c r="AF53" s="28" t="s">
        <v>29</v>
      </c>
    </row>
    <row r="54" spans="1:32" s="28" customFormat="1" ht="12.75" customHeight="1">
      <c r="A54" s="28" t="s">
        <v>45</v>
      </c>
      <c r="C54" s="32">
        <v>50139.487999999998</v>
      </c>
      <c r="D54" s="29">
        <v>8.9999999999999993E-3</v>
      </c>
      <c r="E54" s="28">
        <f t="shared" si="0"/>
        <v>5266.9860002586011</v>
      </c>
      <c r="F54" s="28">
        <f t="shared" si="1"/>
        <v>5267</v>
      </c>
      <c r="G54" s="28">
        <f t="shared" si="8"/>
        <v>-4.7640000004321337E-2</v>
      </c>
      <c r="I54" s="28">
        <f t="shared" si="9"/>
        <v>-4.7640000004321337E-2</v>
      </c>
      <c r="O54" s="28">
        <f t="shared" ca="1" si="7"/>
        <v>-5.7602446791769818E-2</v>
      </c>
      <c r="Q54" s="31">
        <f t="shared" si="4"/>
        <v>35120.987999999998</v>
      </c>
      <c r="AA54" s="28" t="s">
        <v>30</v>
      </c>
      <c r="AB54" s="28">
        <v>8</v>
      </c>
      <c r="AD54" s="28" t="s">
        <v>27</v>
      </c>
      <c r="AF54" s="28" t="s">
        <v>29</v>
      </c>
    </row>
    <row r="55" spans="1:32" s="28" customFormat="1" ht="12.75" customHeight="1">
      <c r="A55" s="28" t="s">
        <v>46</v>
      </c>
      <c r="C55" s="32">
        <v>50898.353000000003</v>
      </c>
      <c r="D55" s="29">
        <v>7.0000000000000001E-3</v>
      </c>
      <c r="E55" s="28">
        <f t="shared" si="0"/>
        <v>5489.9900673539205</v>
      </c>
      <c r="F55" s="28">
        <f t="shared" si="1"/>
        <v>5490</v>
      </c>
      <c r="G55" s="28">
        <f t="shared" si="8"/>
        <v>-3.3799999997427221E-2</v>
      </c>
      <c r="I55" s="28">
        <f t="shared" si="9"/>
        <v>-3.3799999997427221E-2</v>
      </c>
      <c r="O55" s="28">
        <f t="shared" ca="1" si="7"/>
        <v>-6.4806850487750867E-2</v>
      </c>
      <c r="Q55" s="31">
        <f t="shared" si="4"/>
        <v>35879.853000000003</v>
      </c>
      <c r="AA55" s="28" t="s">
        <v>30</v>
      </c>
      <c r="AB55" s="28">
        <v>6</v>
      </c>
      <c r="AD55" s="28" t="s">
        <v>27</v>
      </c>
      <c r="AF55" s="28" t="s">
        <v>29</v>
      </c>
    </row>
    <row r="56" spans="1:32" s="28" customFormat="1" ht="12.75" customHeight="1">
      <c r="A56" s="28" t="s">
        <v>48</v>
      </c>
      <c r="C56" s="32">
        <v>51170.565999999999</v>
      </c>
      <c r="D56" s="29">
        <v>3.0000000000000001E-3</v>
      </c>
      <c r="E56" s="28">
        <f t="shared" si="0"/>
        <v>5569.984013729385</v>
      </c>
      <c r="F56" s="28">
        <f t="shared" si="1"/>
        <v>5570</v>
      </c>
      <c r="G56" s="28">
        <f t="shared" si="8"/>
        <v>-5.4400000000896398E-2</v>
      </c>
      <c r="I56" s="28">
        <f t="shared" si="9"/>
        <v>-5.4400000000896398E-2</v>
      </c>
      <c r="O56" s="28">
        <f t="shared" ca="1" si="7"/>
        <v>-6.7391389930255285E-2</v>
      </c>
      <c r="Q56" s="31">
        <f t="shared" si="4"/>
        <v>36152.065999999999</v>
      </c>
      <c r="AA56" s="28" t="s">
        <v>30</v>
      </c>
      <c r="AB56" s="28">
        <v>9</v>
      </c>
      <c r="AD56" s="28" t="s">
        <v>47</v>
      </c>
      <c r="AF56" s="28" t="s">
        <v>49</v>
      </c>
    </row>
    <row r="57" spans="1:32">
      <c r="A57" s="50" t="s">
        <v>211</v>
      </c>
      <c r="B57" s="52" t="s">
        <v>63</v>
      </c>
      <c r="C57" s="51">
        <v>52368.362000000001</v>
      </c>
      <c r="D57" s="51" t="s">
        <v>76</v>
      </c>
      <c r="E57" s="28">
        <f t="shared" si="0"/>
        <v>5921.9746570592315</v>
      </c>
      <c r="F57" s="28">
        <f t="shared" si="1"/>
        <v>5922</v>
      </c>
      <c r="G57" s="28">
        <f t="shared" si="8"/>
        <v>-8.6239999996905681E-2</v>
      </c>
      <c r="H57" s="28"/>
      <c r="I57" s="28"/>
      <c r="K57" s="28">
        <f>+G57</f>
        <v>-8.6239999996905681E-2</v>
      </c>
      <c r="L57" s="28"/>
      <c r="M57" s="28"/>
      <c r="N57" s="28"/>
      <c r="O57" s="28">
        <f t="shared" ca="1" si="7"/>
        <v>-7.8763363477274695E-2</v>
      </c>
      <c r="P57" s="28"/>
      <c r="Q57" s="31">
        <f t="shared" si="4"/>
        <v>37349.862000000001</v>
      </c>
    </row>
    <row r="58" spans="1:32" s="28" customFormat="1" ht="12.75" customHeight="1">
      <c r="A58" s="33" t="s">
        <v>62</v>
      </c>
      <c r="B58" s="34" t="s">
        <v>63</v>
      </c>
      <c r="C58" s="33">
        <v>55648.745000000003</v>
      </c>
      <c r="D58" s="33">
        <v>2E-3</v>
      </c>
      <c r="E58" s="28">
        <f t="shared" si="0"/>
        <v>6885.9652886344675</v>
      </c>
      <c r="F58" s="28">
        <f t="shared" si="1"/>
        <v>6886</v>
      </c>
      <c r="G58" s="28">
        <f t="shared" si="8"/>
        <v>-0.11811999999190448</v>
      </c>
      <c r="L58" s="28">
        <f>+G58</f>
        <v>-0.11811999999190448</v>
      </c>
      <c r="O58" s="28">
        <f t="shared" ca="1" si="7"/>
        <v>-0.10990706375945289</v>
      </c>
      <c r="Q58" s="31">
        <f t="shared" si="4"/>
        <v>40630.245000000003</v>
      </c>
    </row>
    <row r="59" spans="1:32" s="28" customFormat="1">
      <c r="A59" s="35" t="s">
        <v>65</v>
      </c>
      <c r="B59" s="36" t="s">
        <v>63</v>
      </c>
      <c r="C59" s="35">
        <v>56002.639000000003</v>
      </c>
      <c r="D59" s="35">
        <v>3.0000000000000001E-3</v>
      </c>
      <c r="E59" s="28">
        <f t="shared" si="0"/>
        <v>6989.9624440186672</v>
      </c>
      <c r="F59" s="28">
        <f t="shared" si="1"/>
        <v>6990</v>
      </c>
      <c r="G59" s="28">
        <f t="shared" si="8"/>
        <v>-0.12779999999474967</v>
      </c>
      <c r="L59" s="28">
        <f>+G59</f>
        <v>-0.12779999999474967</v>
      </c>
      <c r="O59" s="28">
        <f t="shared" ca="1" si="7"/>
        <v>-0.11326696503470862</v>
      </c>
      <c r="Q59" s="31">
        <f t="shared" si="4"/>
        <v>40984.139000000003</v>
      </c>
    </row>
    <row r="60" spans="1:32">
      <c r="A60" s="54" t="s">
        <v>223</v>
      </c>
      <c r="B60" s="55" t="s">
        <v>63</v>
      </c>
      <c r="C60" s="56">
        <v>58949.526700000002</v>
      </c>
      <c r="D60" s="56">
        <v>5.9999999999999995E-4</v>
      </c>
      <c r="E60" s="28">
        <f>+(C60-C$7)/C$8</f>
        <v>7855.9503896653468</v>
      </c>
      <c r="F60" s="28">
        <f t="shared" si="1"/>
        <v>7856</v>
      </c>
      <c r="G60" s="28">
        <f>+C60-(C$7+F60*C$8)</f>
        <v>-0.16881999999895925</v>
      </c>
      <c r="H60" s="28"/>
      <c r="I60" s="28"/>
      <c r="K60" s="28"/>
      <c r="L60" s="28">
        <f>+G60</f>
        <v>-0.16881999999895925</v>
      </c>
      <c r="M60" s="28"/>
      <c r="N60" s="28"/>
      <c r="O60" s="28">
        <f ca="1">+C$11+C$12*$F60</f>
        <v>-0.1412446044998189</v>
      </c>
      <c r="P60" s="28"/>
      <c r="Q60" s="31">
        <f>+C60-15018.5</f>
        <v>43931.026700000002</v>
      </c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</row>
    <row r="61" spans="1:32">
      <c r="B61" s="14"/>
      <c r="C61" s="9"/>
      <c r="D61" s="9"/>
    </row>
    <row r="62" spans="1:32">
      <c r="B62" s="14"/>
      <c r="C62" s="9"/>
      <c r="D62" s="9"/>
    </row>
    <row r="63" spans="1:32">
      <c r="B63" s="14"/>
      <c r="C63" s="9"/>
      <c r="D63" s="9"/>
    </row>
    <row r="64" spans="1:32">
      <c r="B64" s="14"/>
      <c r="C64" s="9"/>
      <c r="D64" s="9"/>
    </row>
    <row r="65" spans="2:4">
      <c r="B65" s="14"/>
      <c r="C65" s="9"/>
      <c r="D65" s="9"/>
    </row>
    <row r="66" spans="2:4">
      <c r="B66" s="14"/>
      <c r="C66" s="9"/>
      <c r="D66" s="9"/>
    </row>
    <row r="67" spans="2:4">
      <c r="B67" s="14"/>
      <c r="C67" s="9"/>
      <c r="D67" s="9"/>
    </row>
    <row r="68" spans="2:4">
      <c r="C68" s="9"/>
      <c r="D68" s="9"/>
    </row>
    <row r="69" spans="2:4">
      <c r="C69" s="9"/>
      <c r="D69" s="9"/>
    </row>
    <row r="70" spans="2:4">
      <c r="C70" s="9"/>
      <c r="D70" s="9"/>
    </row>
    <row r="71" spans="2:4">
      <c r="C71" s="9"/>
      <c r="D71" s="9"/>
    </row>
    <row r="72" spans="2:4">
      <c r="C72" s="9"/>
      <c r="D72" s="9"/>
    </row>
    <row r="73" spans="2:4">
      <c r="C73" s="9"/>
      <c r="D73" s="9"/>
    </row>
    <row r="74" spans="2:4">
      <c r="C74" s="9"/>
      <c r="D74" s="9"/>
    </row>
    <row r="75" spans="2:4">
      <c r="C75" s="9"/>
      <c r="D75" s="9"/>
    </row>
    <row r="76" spans="2:4">
      <c r="C76" s="9"/>
      <c r="D76" s="9"/>
    </row>
    <row r="77" spans="2:4">
      <c r="C77" s="9"/>
      <c r="D77" s="9"/>
    </row>
    <row r="78" spans="2:4">
      <c r="C78" s="9"/>
      <c r="D78" s="9"/>
    </row>
    <row r="79" spans="2:4">
      <c r="C79" s="9"/>
      <c r="D79" s="9"/>
    </row>
    <row r="80" spans="2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</sheetData>
  <protectedRanges>
    <protectedRange sqref="A60:D60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4"/>
  <sheetViews>
    <sheetView topLeftCell="A13" workbookViewId="0">
      <selection activeCell="A32" sqref="A32:D48"/>
    </sheetView>
  </sheetViews>
  <sheetFormatPr defaultRowHeight="12.75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37" t="s">
        <v>66</v>
      </c>
      <c r="I1" s="38" t="s">
        <v>67</v>
      </c>
      <c r="J1" s="39" t="s">
        <v>68</v>
      </c>
    </row>
    <row r="2" spans="1:16">
      <c r="I2" s="40" t="s">
        <v>69</v>
      </c>
      <c r="J2" s="41" t="s">
        <v>70</v>
      </c>
    </row>
    <row r="3" spans="1:16">
      <c r="A3" s="42" t="s">
        <v>71</v>
      </c>
      <c r="I3" s="40" t="s">
        <v>72</v>
      </c>
      <c r="J3" s="41" t="s">
        <v>73</v>
      </c>
    </row>
    <row r="4" spans="1:16">
      <c r="I4" s="40" t="s">
        <v>74</v>
      </c>
      <c r="J4" s="41" t="s">
        <v>73</v>
      </c>
    </row>
    <row r="5" spans="1:16" ht="13.5" thickBot="1">
      <c r="I5" s="43" t="s">
        <v>75</v>
      </c>
      <c r="J5" s="44" t="s">
        <v>76</v>
      </c>
    </row>
    <row r="10" spans="1:16" ht="13.5" thickBot="1"/>
    <row r="11" spans="1:16" ht="12.75" customHeight="1" thickBot="1">
      <c r="A11" s="9" t="str">
        <f t="shared" ref="A11:A48" si="0">P11</f>
        <v> SAC 19 </v>
      </c>
      <c r="B11" s="14" t="str">
        <f t="shared" ref="B11:B48" si="1">IF(H11=INT(H11),"I","II")</f>
        <v>I</v>
      </c>
      <c r="C11" s="9">
        <f t="shared" ref="C11:C48" si="2">1*G11</f>
        <v>32216.356</v>
      </c>
      <c r="D11" s="11" t="str">
        <f t="shared" ref="D11:D48" si="3">VLOOKUP(F11,I$1:J$5,2,FALSE)</f>
        <v>vis</v>
      </c>
      <c r="E11" s="45">
        <f>VLOOKUP(C11,Active!C$21:E$973,3,FALSE)</f>
        <v>0</v>
      </c>
      <c r="F11" s="14" t="s">
        <v>75</v>
      </c>
      <c r="G11" s="11" t="str">
        <f t="shared" ref="G11:G48" si="4">MID(I11,3,LEN(I11)-3)</f>
        <v>32216.356</v>
      </c>
      <c r="H11" s="9">
        <f t="shared" ref="H11:H48" si="5">1*K11</f>
        <v>0</v>
      </c>
      <c r="I11" s="46" t="s">
        <v>127</v>
      </c>
      <c r="J11" s="47" t="s">
        <v>128</v>
      </c>
      <c r="K11" s="46">
        <v>0</v>
      </c>
      <c r="L11" s="46" t="s">
        <v>129</v>
      </c>
      <c r="M11" s="47" t="s">
        <v>130</v>
      </c>
      <c r="N11" s="47"/>
      <c r="O11" s="48" t="s">
        <v>131</v>
      </c>
      <c r="P11" s="48" t="s">
        <v>132</v>
      </c>
    </row>
    <row r="12" spans="1:16" ht="12.75" customHeight="1" thickBot="1">
      <c r="A12" s="9" t="str">
        <f t="shared" si="0"/>
        <v> BBS 8 </v>
      </c>
      <c r="B12" s="14" t="str">
        <f t="shared" si="1"/>
        <v>I</v>
      </c>
      <c r="C12" s="9">
        <f t="shared" si="2"/>
        <v>41751.351000000002</v>
      </c>
      <c r="D12" s="11" t="str">
        <f t="shared" si="3"/>
        <v>vis</v>
      </c>
      <c r="E12" s="45">
        <f>VLOOKUP(C12,Active!C$21:E$973,3,FALSE)</f>
        <v>2802.0038672669361</v>
      </c>
      <c r="F12" s="14" t="s">
        <v>75</v>
      </c>
      <c r="G12" s="11" t="str">
        <f t="shared" si="4"/>
        <v>41751.351</v>
      </c>
      <c r="H12" s="9">
        <f t="shared" si="5"/>
        <v>2802</v>
      </c>
      <c r="I12" s="46" t="s">
        <v>133</v>
      </c>
      <c r="J12" s="47" t="s">
        <v>134</v>
      </c>
      <c r="K12" s="46">
        <v>2802</v>
      </c>
      <c r="L12" s="46" t="s">
        <v>135</v>
      </c>
      <c r="M12" s="47" t="s">
        <v>130</v>
      </c>
      <c r="N12" s="47"/>
      <c r="O12" s="48" t="s">
        <v>136</v>
      </c>
      <c r="P12" s="48" t="s">
        <v>137</v>
      </c>
    </row>
    <row r="13" spans="1:16" ht="12.75" customHeight="1" thickBot="1">
      <c r="A13" s="9" t="str">
        <f t="shared" si="0"/>
        <v> BBS 19 </v>
      </c>
      <c r="B13" s="14" t="str">
        <f t="shared" si="1"/>
        <v>I</v>
      </c>
      <c r="C13" s="9">
        <f t="shared" si="2"/>
        <v>42404.686000000002</v>
      </c>
      <c r="D13" s="11" t="str">
        <f t="shared" si="3"/>
        <v>vis</v>
      </c>
      <c r="E13" s="45">
        <f>VLOOKUP(C13,Active!C$21:E$973,3,FALSE)</f>
        <v>2993.9963325614476</v>
      </c>
      <c r="F13" s="14" t="s">
        <v>75</v>
      </c>
      <c r="G13" s="11" t="str">
        <f t="shared" si="4"/>
        <v>42404.686</v>
      </c>
      <c r="H13" s="9">
        <f t="shared" si="5"/>
        <v>2994</v>
      </c>
      <c r="I13" s="46" t="s">
        <v>138</v>
      </c>
      <c r="J13" s="47" t="s">
        <v>139</v>
      </c>
      <c r="K13" s="46">
        <v>2994</v>
      </c>
      <c r="L13" s="46" t="s">
        <v>140</v>
      </c>
      <c r="M13" s="47" t="s">
        <v>130</v>
      </c>
      <c r="N13" s="47"/>
      <c r="O13" s="48" t="s">
        <v>136</v>
      </c>
      <c r="P13" s="48" t="s">
        <v>141</v>
      </c>
    </row>
    <row r="14" spans="1:16" ht="12.75" customHeight="1" thickBot="1">
      <c r="A14" s="9" t="str">
        <f t="shared" si="0"/>
        <v> BBS 25 </v>
      </c>
      <c r="B14" s="14" t="str">
        <f t="shared" si="1"/>
        <v>I</v>
      </c>
      <c r="C14" s="9">
        <f t="shared" si="2"/>
        <v>42758.591</v>
      </c>
      <c r="D14" s="11" t="str">
        <f t="shared" si="3"/>
        <v>vis</v>
      </c>
      <c r="E14" s="45">
        <f>VLOOKUP(C14,Active!C$21:E$973,3,FALSE)</f>
        <v>3097.9967204636023</v>
      </c>
      <c r="F14" s="14" t="s">
        <v>75</v>
      </c>
      <c r="G14" s="11" t="str">
        <f t="shared" si="4"/>
        <v>42758.591</v>
      </c>
      <c r="H14" s="9">
        <f t="shared" si="5"/>
        <v>3098</v>
      </c>
      <c r="I14" s="46" t="s">
        <v>142</v>
      </c>
      <c r="J14" s="47" t="s">
        <v>143</v>
      </c>
      <c r="K14" s="46">
        <v>3098</v>
      </c>
      <c r="L14" s="46" t="s">
        <v>144</v>
      </c>
      <c r="M14" s="47" t="s">
        <v>130</v>
      </c>
      <c r="N14" s="47"/>
      <c r="O14" s="48" t="s">
        <v>136</v>
      </c>
      <c r="P14" s="48" t="s">
        <v>145</v>
      </c>
    </row>
    <row r="15" spans="1:16" ht="12.75" customHeight="1" thickBot="1">
      <c r="A15" s="9" t="str">
        <f t="shared" si="0"/>
        <v> BBS 25 </v>
      </c>
      <c r="B15" s="14" t="str">
        <f t="shared" si="1"/>
        <v>I</v>
      </c>
      <c r="C15" s="9">
        <f t="shared" si="2"/>
        <v>42775.586000000003</v>
      </c>
      <c r="D15" s="11" t="str">
        <f t="shared" si="3"/>
        <v>vis</v>
      </c>
      <c r="E15" s="45">
        <f>VLOOKUP(C15,Active!C$21:E$973,3,FALSE)</f>
        <v>3102.9909607043373</v>
      </c>
      <c r="F15" s="14" t="s">
        <v>75</v>
      </c>
      <c r="G15" s="11" t="str">
        <f t="shared" si="4"/>
        <v>42775.586</v>
      </c>
      <c r="H15" s="9">
        <f t="shared" si="5"/>
        <v>3103</v>
      </c>
      <c r="I15" s="46" t="s">
        <v>146</v>
      </c>
      <c r="J15" s="47" t="s">
        <v>147</v>
      </c>
      <c r="K15" s="46">
        <v>3103</v>
      </c>
      <c r="L15" s="46" t="s">
        <v>148</v>
      </c>
      <c r="M15" s="47" t="s">
        <v>130</v>
      </c>
      <c r="N15" s="47"/>
      <c r="O15" s="48" t="s">
        <v>149</v>
      </c>
      <c r="P15" s="48" t="s">
        <v>145</v>
      </c>
    </row>
    <row r="16" spans="1:16" ht="12.75" customHeight="1" thickBot="1">
      <c r="A16" s="9" t="str">
        <f t="shared" si="0"/>
        <v> BBS 25 </v>
      </c>
      <c r="B16" s="14" t="str">
        <f t="shared" si="1"/>
        <v>I</v>
      </c>
      <c r="C16" s="9">
        <f t="shared" si="2"/>
        <v>42775.620999999999</v>
      </c>
      <c r="D16" s="11" t="str">
        <f t="shared" si="3"/>
        <v>vis</v>
      </c>
      <c r="E16" s="45">
        <f>VLOOKUP(C16,Active!C$21:E$973,3,FALSE)</f>
        <v>3103.0012459887389</v>
      </c>
      <c r="F16" s="14" t="s">
        <v>75</v>
      </c>
      <c r="G16" s="11" t="str">
        <f t="shared" si="4"/>
        <v>42775.621</v>
      </c>
      <c r="H16" s="9">
        <f t="shared" si="5"/>
        <v>3103</v>
      </c>
      <c r="I16" s="46" t="s">
        <v>150</v>
      </c>
      <c r="J16" s="47" t="s">
        <v>151</v>
      </c>
      <c r="K16" s="46">
        <v>3103</v>
      </c>
      <c r="L16" s="46" t="s">
        <v>152</v>
      </c>
      <c r="M16" s="47" t="s">
        <v>130</v>
      </c>
      <c r="N16" s="47"/>
      <c r="O16" s="48" t="s">
        <v>136</v>
      </c>
      <c r="P16" s="48" t="s">
        <v>145</v>
      </c>
    </row>
    <row r="17" spans="1:16" ht="12.75" customHeight="1" thickBot="1">
      <c r="A17" s="9" t="str">
        <f t="shared" si="0"/>
        <v> BBS 57 </v>
      </c>
      <c r="B17" s="14" t="str">
        <f t="shared" si="1"/>
        <v>I</v>
      </c>
      <c r="C17" s="9">
        <f t="shared" si="2"/>
        <v>44912.625999999997</v>
      </c>
      <c r="D17" s="11" t="str">
        <f t="shared" si="3"/>
        <v>vis</v>
      </c>
      <c r="E17" s="45">
        <f>VLOOKUP(C17,Active!C$21:E$973,3,FALSE)</f>
        <v>3730.9927944236119</v>
      </c>
      <c r="F17" s="14" t="s">
        <v>75</v>
      </c>
      <c r="G17" s="11" t="str">
        <f t="shared" si="4"/>
        <v>44912.626</v>
      </c>
      <c r="H17" s="9">
        <f t="shared" si="5"/>
        <v>3731</v>
      </c>
      <c r="I17" s="46" t="s">
        <v>153</v>
      </c>
      <c r="J17" s="47" t="s">
        <v>154</v>
      </c>
      <c r="K17" s="46">
        <v>3731</v>
      </c>
      <c r="L17" s="46" t="s">
        <v>155</v>
      </c>
      <c r="M17" s="47" t="s">
        <v>130</v>
      </c>
      <c r="N17" s="47"/>
      <c r="O17" s="48" t="s">
        <v>136</v>
      </c>
      <c r="P17" s="48" t="s">
        <v>156</v>
      </c>
    </row>
    <row r="18" spans="1:16" ht="12.75" customHeight="1" thickBot="1">
      <c r="A18" s="9" t="str">
        <f t="shared" si="0"/>
        <v> BBS 58 </v>
      </c>
      <c r="B18" s="14" t="str">
        <f t="shared" si="1"/>
        <v>I</v>
      </c>
      <c r="C18" s="9">
        <f t="shared" si="2"/>
        <v>44987.502</v>
      </c>
      <c r="D18" s="11" t="str">
        <f t="shared" si="3"/>
        <v>vis</v>
      </c>
      <c r="E18" s="45">
        <f>VLOOKUP(C18,Active!C$21:E$973,3,FALSE)</f>
        <v>3752.9962502791723</v>
      </c>
      <c r="F18" s="14" t="s">
        <v>75</v>
      </c>
      <c r="G18" s="11" t="str">
        <f t="shared" si="4"/>
        <v>44987.502</v>
      </c>
      <c r="H18" s="9">
        <f t="shared" si="5"/>
        <v>3753</v>
      </c>
      <c r="I18" s="46" t="s">
        <v>157</v>
      </c>
      <c r="J18" s="47" t="s">
        <v>158</v>
      </c>
      <c r="K18" s="46">
        <v>3753</v>
      </c>
      <c r="L18" s="46" t="s">
        <v>159</v>
      </c>
      <c r="M18" s="47" t="s">
        <v>130</v>
      </c>
      <c r="N18" s="47"/>
      <c r="O18" s="48" t="s">
        <v>136</v>
      </c>
      <c r="P18" s="48" t="s">
        <v>160</v>
      </c>
    </row>
    <row r="19" spans="1:16" ht="12.75" customHeight="1" thickBot="1">
      <c r="A19" s="9" t="str">
        <f t="shared" si="0"/>
        <v> BBS 59 </v>
      </c>
      <c r="B19" s="14" t="str">
        <f t="shared" si="1"/>
        <v>I</v>
      </c>
      <c r="C19" s="9">
        <f t="shared" si="2"/>
        <v>45028.332999999999</v>
      </c>
      <c r="D19" s="11" t="str">
        <f t="shared" si="3"/>
        <v>vis</v>
      </c>
      <c r="E19" s="45">
        <f>VLOOKUP(C19,Active!C$21:E$973,3,FALSE)</f>
        <v>3764.9950630634862</v>
      </c>
      <c r="F19" s="14" t="s">
        <v>75</v>
      </c>
      <c r="G19" s="11" t="str">
        <f t="shared" si="4"/>
        <v>45028.333</v>
      </c>
      <c r="H19" s="9">
        <f t="shared" si="5"/>
        <v>3765</v>
      </c>
      <c r="I19" s="46" t="s">
        <v>161</v>
      </c>
      <c r="J19" s="47" t="s">
        <v>162</v>
      </c>
      <c r="K19" s="46">
        <v>3765</v>
      </c>
      <c r="L19" s="46" t="s">
        <v>163</v>
      </c>
      <c r="M19" s="47" t="s">
        <v>130</v>
      </c>
      <c r="N19" s="47"/>
      <c r="O19" s="48" t="s">
        <v>136</v>
      </c>
      <c r="P19" s="48" t="s">
        <v>164</v>
      </c>
    </row>
    <row r="20" spans="1:16" ht="12.75" customHeight="1" thickBot="1">
      <c r="A20" s="9" t="str">
        <f t="shared" si="0"/>
        <v> BBS 64 </v>
      </c>
      <c r="B20" s="14" t="str">
        <f t="shared" si="1"/>
        <v>I</v>
      </c>
      <c r="C20" s="9">
        <f t="shared" si="2"/>
        <v>45358.41</v>
      </c>
      <c r="D20" s="11" t="str">
        <f t="shared" si="3"/>
        <v>vis</v>
      </c>
      <c r="E20" s="45">
        <f>VLOOKUP(C20,Active!C$21:E$973,3,FALSE)</f>
        <v>3861.9932293442116</v>
      </c>
      <c r="F20" s="14" t="s">
        <v>75</v>
      </c>
      <c r="G20" s="11" t="str">
        <f t="shared" si="4"/>
        <v>45358.410</v>
      </c>
      <c r="H20" s="9">
        <f t="shared" si="5"/>
        <v>3862</v>
      </c>
      <c r="I20" s="46" t="s">
        <v>165</v>
      </c>
      <c r="J20" s="47" t="s">
        <v>166</v>
      </c>
      <c r="K20" s="46">
        <v>3862</v>
      </c>
      <c r="L20" s="46" t="s">
        <v>167</v>
      </c>
      <c r="M20" s="47" t="s">
        <v>130</v>
      </c>
      <c r="N20" s="47"/>
      <c r="O20" s="48" t="s">
        <v>136</v>
      </c>
      <c r="P20" s="48" t="s">
        <v>168</v>
      </c>
    </row>
    <row r="21" spans="1:16" ht="12.75" customHeight="1" thickBot="1">
      <c r="A21" s="9" t="str">
        <f t="shared" si="0"/>
        <v> BBS 82 </v>
      </c>
      <c r="B21" s="14" t="str">
        <f t="shared" si="1"/>
        <v>I</v>
      </c>
      <c r="C21" s="9">
        <f t="shared" si="2"/>
        <v>46770.63</v>
      </c>
      <c r="D21" s="11" t="str">
        <f t="shared" si="3"/>
        <v>vis</v>
      </c>
      <c r="E21" s="45">
        <f>VLOOKUP(C21,Active!C$21:E$973,3,FALSE)</f>
        <v>4276.9956390394127</v>
      </c>
      <c r="F21" s="14" t="s">
        <v>75</v>
      </c>
      <c r="G21" s="11" t="str">
        <f t="shared" si="4"/>
        <v>46770.630</v>
      </c>
      <c r="H21" s="9">
        <f t="shared" si="5"/>
        <v>4277</v>
      </c>
      <c r="I21" s="46" t="s">
        <v>169</v>
      </c>
      <c r="J21" s="47" t="s">
        <v>170</v>
      </c>
      <c r="K21" s="46">
        <v>4277</v>
      </c>
      <c r="L21" s="46" t="s">
        <v>171</v>
      </c>
      <c r="M21" s="47" t="s">
        <v>130</v>
      </c>
      <c r="N21" s="47"/>
      <c r="O21" s="48" t="s">
        <v>136</v>
      </c>
      <c r="P21" s="48" t="s">
        <v>172</v>
      </c>
    </row>
    <row r="22" spans="1:16" ht="12.75" customHeight="1" thickBot="1">
      <c r="A22" s="9" t="str">
        <f t="shared" si="0"/>
        <v> BBS 86 </v>
      </c>
      <c r="B22" s="14" t="str">
        <f t="shared" si="1"/>
        <v>I</v>
      </c>
      <c r="C22" s="9">
        <f t="shared" si="2"/>
        <v>47158.567000000003</v>
      </c>
      <c r="D22" s="11" t="str">
        <f t="shared" si="3"/>
        <v>vis</v>
      </c>
      <c r="E22" s="45">
        <f>VLOOKUP(C22,Active!C$21:E$973,3,FALSE)</f>
        <v>4390.9968497643213</v>
      </c>
      <c r="F22" s="14" t="s">
        <v>75</v>
      </c>
      <c r="G22" s="11" t="str">
        <f t="shared" si="4"/>
        <v>47158.567</v>
      </c>
      <c r="H22" s="9">
        <f t="shared" si="5"/>
        <v>4391</v>
      </c>
      <c r="I22" s="46" t="s">
        <v>177</v>
      </c>
      <c r="J22" s="47" t="s">
        <v>178</v>
      </c>
      <c r="K22" s="46">
        <v>4391</v>
      </c>
      <c r="L22" s="46" t="s">
        <v>144</v>
      </c>
      <c r="M22" s="47" t="s">
        <v>130</v>
      </c>
      <c r="N22" s="47"/>
      <c r="O22" s="48" t="s">
        <v>136</v>
      </c>
      <c r="P22" s="48" t="s">
        <v>179</v>
      </c>
    </row>
    <row r="23" spans="1:16" ht="12.75" customHeight="1" thickBot="1">
      <c r="A23" s="9" t="str">
        <f t="shared" si="0"/>
        <v> BBS 91 </v>
      </c>
      <c r="B23" s="14" t="str">
        <f t="shared" si="1"/>
        <v>I</v>
      </c>
      <c r="C23" s="9">
        <f t="shared" si="2"/>
        <v>47580.504000000001</v>
      </c>
      <c r="D23" s="11" t="str">
        <f t="shared" si="3"/>
        <v>vis</v>
      </c>
      <c r="E23" s="45">
        <f>VLOOKUP(C23,Active!C$21:E$973,3,FALSE)</f>
        <v>4514.989479623383</v>
      </c>
      <c r="F23" s="14" t="s">
        <v>75</v>
      </c>
      <c r="G23" s="11" t="str">
        <f t="shared" si="4"/>
        <v>47580.504</v>
      </c>
      <c r="H23" s="9">
        <f t="shared" si="5"/>
        <v>4515</v>
      </c>
      <c r="I23" s="46" t="s">
        <v>180</v>
      </c>
      <c r="J23" s="47" t="s">
        <v>181</v>
      </c>
      <c r="K23" s="46">
        <v>4515</v>
      </c>
      <c r="L23" s="46" t="s">
        <v>182</v>
      </c>
      <c r="M23" s="47" t="s">
        <v>130</v>
      </c>
      <c r="N23" s="47"/>
      <c r="O23" s="48" t="s">
        <v>136</v>
      </c>
      <c r="P23" s="48" t="s">
        <v>183</v>
      </c>
    </row>
    <row r="24" spans="1:16" ht="12.75" customHeight="1" thickBot="1">
      <c r="A24" s="9" t="str">
        <f t="shared" si="0"/>
        <v> BBS 91 </v>
      </c>
      <c r="B24" s="14" t="str">
        <f t="shared" si="1"/>
        <v>I</v>
      </c>
      <c r="C24" s="9">
        <f t="shared" si="2"/>
        <v>47580.521999999997</v>
      </c>
      <c r="D24" s="11" t="str">
        <f t="shared" si="3"/>
        <v>vis</v>
      </c>
      <c r="E24" s="45">
        <f>VLOOKUP(C24,Active!C$21:E$973,3,FALSE)</f>
        <v>4514.994769198217</v>
      </c>
      <c r="F24" s="14" t="s">
        <v>75</v>
      </c>
      <c r="G24" s="11" t="str">
        <f t="shared" si="4"/>
        <v>47580.522</v>
      </c>
      <c r="H24" s="9">
        <f t="shared" si="5"/>
        <v>4515</v>
      </c>
      <c r="I24" s="46" t="s">
        <v>184</v>
      </c>
      <c r="J24" s="47" t="s">
        <v>185</v>
      </c>
      <c r="K24" s="46">
        <v>4515</v>
      </c>
      <c r="L24" s="46" t="s">
        <v>186</v>
      </c>
      <c r="M24" s="47" t="s">
        <v>130</v>
      </c>
      <c r="N24" s="47"/>
      <c r="O24" s="48" t="s">
        <v>187</v>
      </c>
      <c r="P24" s="48" t="s">
        <v>183</v>
      </c>
    </row>
    <row r="25" spans="1:16" ht="12.75" customHeight="1" thickBot="1">
      <c r="A25" s="9" t="str">
        <f t="shared" si="0"/>
        <v> BBS 96 </v>
      </c>
      <c r="B25" s="14" t="str">
        <f t="shared" si="1"/>
        <v>I</v>
      </c>
      <c r="C25" s="9">
        <f t="shared" si="2"/>
        <v>48189.635000000002</v>
      </c>
      <c r="D25" s="11" t="str">
        <f t="shared" si="3"/>
        <v>vis</v>
      </c>
      <c r="E25" s="45">
        <f>VLOOKUP(C25,Active!C$21:E$973,3,FALSE)</f>
        <v>4693.9919245824185</v>
      </c>
      <c r="F25" s="14" t="s">
        <v>75</v>
      </c>
      <c r="G25" s="11" t="str">
        <f t="shared" si="4"/>
        <v>48189.635</v>
      </c>
      <c r="H25" s="9">
        <f t="shared" si="5"/>
        <v>4694</v>
      </c>
      <c r="I25" s="46" t="s">
        <v>188</v>
      </c>
      <c r="J25" s="47" t="s">
        <v>189</v>
      </c>
      <c r="K25" s="46">
        <v>4694</v>
      </c>
      <c r="L25" s="46" t="s">
        <v>190</v>
      </c>
      <c r="M25" s="47" t="s">
        <v>130</v>
      </c>
      <c r="N25" s="47"/>
      <c r="O25" s="48" t="s">
        <v>136</v>
      </c>
      <c r="P25" s="48" t="s">
        <v>191</v>
      </c>
    </row>
    <row r="26" spans="1:16" ht="12.75" customHeight="1" thickBot="1">
      <c r="A26" s="9" t="str">
        <f t="shared" si="0"/>
        <v> BBS 102 </v>
      </c>
      <c r="B26" s="14" t="str">
        <f t="shared" si="1"/>
        <v>I</v>
      </c>
      <c r="C26" s="9">
        <f t="shared" si="2"/>
        <v>48958.703000000001</v>
      </c>
      <c r="D26" s="11" t="str">
        <f t="shared" si="3"/>
        <v>vis</v>
      </c>
      <c r="E26" s="45">
        <f>VLOOKUP(C26,Active!C$21:E$973,3,FALSE)</f>
        <v>4919.9942990137888</v>
      </c>
      <c r="F26" s="14" t="s">
        <v>75</v>
      </c>
      <c r="G26" s="11" t="str">
        <f t="shared" si="4"/>
        <v>48958.703</v>
      </c>
      <c r="H26" s="9">
        <f t="shared" si="5"/>
        <v>4920</v>
      </c>
      <c r="I26" s="46" t="s">
        <v>192</v>
      </c>
      <c r="J26" s="47" t="s">
        <v>193</v>
      </c>
      <c r="K26" s="46">
        <v>4920</v>
      </c>
      <c r="L26" s="46" t="s">
        <v>194</v>
      </c>
      <c r="M26" s="47" t="s">
        <v>130</v>
      </c>
      <c r="N26" s="47"/>
      <c r="O26" s="48" t="s">
        <v>136</v>
      </c>
      <c r="P26" s="48" t="s">
        <v>195</v>
      </c>
    </row>
    <row r="27" spans="1:16" ht="12.75" customHeight="1" thickBot="1">
      <c r="A27" s="9" t="str">
        <f t="shared" si="0"/>
        <v> BBS 111 </v>
      </c>
      <c r="B27" s="14" t="str">
        <f t="shared" si="1"/>
        <v>I</v>
      </c>
      <c r="C27" s="9">
        <f t="shared" si="2"/>
        <v>50139.487999999998</v>
      </c>
      <c r="D27" s="11" t="str">
        <f t="shared" si="3"/>
        <v>vis</v>
      </c>
      <c r="E27" s="45">
        <f>VLOOKUP(C27,Active!C$21:E$973,3,FALSE)</f>
        <v>5266.9860002586011</v>
      </c>
      <c r="F27" s="14" t="s">
        <v>75</v>
      </c>
      <c r="G27" s="11" t="str">
        <f t="shared" si="4"/>
        <v>50139.488</v>
      </c>
      <c r="H27" s="9">
        <f t="shared" si="5"/>
        <v>5267</v>
      </c>
      <c r="I27" s="46" t="s">
        <v>196</v>
      </c>
      <c r="J27" s="47" t="s">
        <v>197</v>
      </c>
      <c r="K27" s="46">
        <v>5267</v>
      </c>
      <c r="L27" s="46" t="s">
        <v>198</v>
      </c>
      <c r="M27" s="47" t="s">
        <v>130</v>
      </c>
      <c r="N27" s="47"/>
      <c r="O27" s="48" t="s">
        <v>136</v>
      </c>
      <c r="P27" s="48" t="s">
        <v>199</v>
      </c>
    </row>
    <row r="28" spans="1:16" ht="12.75" customHeight="1" thickBot="1">
      <c r="A28" s="9" t="str">
        <f t="shared" si="0"/>
        <v> BBS 117 </v>
      </c>
      <c r="B28" s="14" t="str">
        <f t="shared" si="1"/>
        <v>I</v>
      </c>
      <c r="C28" s="9">
        <f t="shared" si="2"/>
        <v>50898.353000000003</v>
      </c>
      <c r="D28" s="11" t="str">
        <f t="shared" si="3"/>
        <v>vis</v>
      </c>
      <c r="E28" s="45">
        <f>VLOOKUP(C28,Active!C$21:E$973,3,FALSE)</f>
        <v>5489.9900673539205</v>
      </c>
      <c r="F28" s="14" t="s">
        <v>75</v>
      </c>
      <c r="G28" s="11" t="str">
        <f t="shared" si="4"/>
        <v>50898.353</v>
      </c>
      <c r="H28" s="9">
        <f t="shared" si="5"/>
        <v>5490</v>
      </c>
      <c r="I28" s="46" t="s">
        <v>200</v>
      </c>
      <c r="J28" s="47" t="s">
        <v>201</v>
      </c>
      <c r="K28" s="46">
        <v>5490</v>
      </c>
      <c r="L28" s="46" t="s">
        <v>202</v>
      </c>
      <c r="M28" s="47" t="s">
        <v>130</v>
      </c>
      <c r="N28" s="47"/>
      <c r="O28" s="48" t="s">
        <v>136</v>
      </c>
      <c r="P28" s="48" t="s">
        <v>203</v>
      </c>
    </row>
    <row r="29" spans="1:16" ht="12.75" customHeight="1" thickBot="1">
      <c r="A29" s="9" t="str">
        <f t="shared" si="0"/>
        <v> BBS 119 </v>
      </c>
      <c r="B29" s="14" t="str">
        <f t="shared" si="1"/>
        <v>I</v>
      </c>
      <c r="C29" s="9">
        <f t="shared" si="2"/>
        <v>51170.565999999999</v>
      </c>
      <c r="D29" s="11" t="str">
        <f t="shared" si="3"/>
        <v>vis</v>
      </c>
      <c r="E29" s="45">
        <f>VLOOKUP(C29,Active!C$21:E$973,3,FALSE)</f>
        <v>5569.984013729385</v>
      </c>
      <c r="F29" s="14" t="s">
        <v>75</v>
      </c>
      <c r="G29" s="11" t="str">
        <f t="shared" si="4"/>
        <v>51170.566</v>
      </c>
      <c r="H29" s="9">
        <f t="shared" si="5"/>
        <v>5570</v>
      </c>
      <c r="I29" s="46" t="s">
        <v>204</v>
      </c>
      <c r="J29" s="47" t="s">
        <v>205</v>
      </c>
      <c r="K29" s="46">
        <v>5570</v>
      </c>
      <c r="L29" s="46" t="s">
        <v>206</v>
      </c>
      <c r="M29" s="47" t="s">
        <v>130</v>
      </c>
      <c r="N29" s="47"/>
      <c r="O29" s="48" t="s">
        <v>136</v>
      </c>
      <c r="P29" s="48" t="s">
        <v>207</v>
      </c>
    </row>
    <row r="30" spans="1:16" ht="12.75" customHeight="1" thickBot="1">
      <c r="A30" s="9" t="str">
        <f t="shared" si="0"/>
        <v>IBVS 5992 </v>
      </c>
      <c r="B30" s="14" t="str">
        <f t="shared" si="1"/>
        <v>I</v>
      </c>
      <c r="C30" s="9">
        <f t="shared" si="2"/>
        <v>55648.745000000003</v>
      </c>
      <c r="D30" s="11" t="str">
        <f t="shared" si="3"/>
        <v>vis</v>
      </c>
      <c r="E30" s="45">
        <f>VLOOKUP(C30,Active!C$21:E$973,3,FALSE)</f>
        <v>6885.9652886344675</v>
      </c>
      <c r="F30" s="14" t="s">
        <v>75</v>
      </c>
      <c r="G30" s="11" t="str">
        <f t="shared" si="4"/>
        <v>55648.7450</v>
      </c>
      <c r="H30" s="9">
        <f t="shared" si="5"/>
        <v>6886</v>
      </c>
      <c r="I30" s="46" t="s">
        <v>212</v>
      </c>
      <c r="J30" s="47" t="s">
        <v>213</v>
      </c>
      <c r="K30" s="46">
        <v>6886</v>
      </c>
      <c r="L30" s="46" t="s">
        <v>214</v>
      </c>
      <c r="M30" s="47" t="s">
        <v>215</v>
      </c>
      <c r="N30" s="47" t="s">
        <v>75</v>
      </c>
      <c r="O30" s="48" t="s">
        <v>149</v>
      </c>
      <c r="P30" s="49" t="s">
        <v>216</v>
      </c>
    </row>
    <row r="31" spans="1:16" ht="12.75" customHeight="1" thickBot="1">
      <c r="A31" s="9" t="str">
        <f t="shared" si="0"/>
        <v>IBVS 6029 </v>
      </c>
      <c r="B31" s="14" t="str">
        <f t="shared" si="1"/>
        <v>I</v>
      </c>
      <c r="C31" s="9">
        <f t="shared" si="2"/>
        <v>56002.639000000003</v>
      </c>
      <c r="D31" s="11" t="str">
        <f t="shared" si="3"/>
        <v>vis</v>
      </c>
      <c r="E31" s="45">
        <f>VLOOKUP(C31,Active!C$21:E$973,3,FALSE)</f>
        <v>6989.9624440186672</v>
      </c>
      <c r="F31" s="14" t="s">
        <v>75</v>
      </c>
      <c r="G31" s="11" t="str">
        <f t="shared" si="4"/>
        <v>56002.639</v>
      </c>
      <c r="H31" s="9">
        <f t="shared" si="5"/>
        <v>6990</v>
      </c>
      <c r="I31" s="46" t="s">
        <v>217</v>
      </c>
      <c r="J31" s="47" t="s">
        <v>218</v>
      </c>
      <c r="K31" s="46">
        <v>6990</v>
      </c>
      <c r="L31" s="46" t="s">
        <v>219</v>
      </c>
      <c r="M31" s="47" t="s">
        <v>215</v>
      </c>
      <c r="N31" s="47" t="s">
        <v>75</v>
      </c>
      <c r="O31" s="48" t="s">
        <v>149</v>
      </c>
      <c r="P31" s="49" t="s">
        <v>220</v>
      </c>
    </row>
    <row r="32" spans="1:16" ht="12.75" customHeight="1" thickBot="1">
      <c r="A32" s="9" t="str">
        <f t="shared" si="0"/>
        <v> AN 278.271 </v>
      </c>
      <c r="B32" s="14" t="str">
        <f t="shared" si="1"/>
        <v>I</v>
      </c>
      <c r="C32" s="9">
        <f t="shared" si="2"/>
        <v>25590.636999999999</v>
      </c>
      <c r="D32" s="11" t="str">
        <f t="shared" si="3"/>
        <v>vis</v>
      </c>
      <c r="E32" s="45">
        <f>VLOOKUP(C32,Active!C$21:E$973,3,FALSE)</f>
        <v>-1947.0686939452003</v>
      </c>
      <c r="F32" s="14" t="s">
        <v>75</v>
      </c>
      <c r="G32" s="11" t="str">
        <f t="shared" si="4"/>
        <v>25590.637</v>
      </c>
      <c r="H32" s="9">
        <f t="shared" si="5"/>
        <v>-1947</v>
      </c>
      <c r="I32" s="46" t="s">
        <v>77</v>
      </c>
      <c r="J32" s="47" t="s">
        <v>78</v>
      </c>
      <c r="K32" s="46">
        <v>-1947</v>
      </c>
      <c r="L32" s="46" t="s">
        <v>79</v>
      </c>
      <c r="M32" s="47" t="s">
        <v>80</v>
      </c>
      <c r="N32" s="47"/>
      <c r="O32" s="48" t="s">
        <v>81</v>
      </c>
      <c r="P32" s="48" t="s">
        <v>82</v>
      </c>
    </row>
    <row r="33" spans="1:16" ht="12.75" customHeight="1" thickBot="1">
      <c r="A33" s="9" t="str">
        <f t="shared" si="0"/>
        <v> AN 278.271 </v>
      </c>
      <c r="B33" s="14" t="str">
        <f t="shared" si="1"/>
        <v>I</v>
      </c>
      <c r="C33" s="9">
        <f t="shared" si="2"/>
        <v>26771.43</v>
      </c>
      <c r="D33" s="11" t="str">
        <f t="shared" si="3"/>
        <v>vis</v>
      </c>
      <c r="E33" s="45">
        <f>VLOOKUP(C33,Active!C$21:E$973,3,FALSE)</f>
        <v>-1600.0746417782375</v>
      </c>
      <c r="F33" s="14" t="s">
        <v>75</v>
      </c>
      <c r="G33" s="11" t="str">
        <f t="shared" si="4"/>
        <v>26771.430</v>
      </c>
      <c r="H33" s="9">
        <f t="shared" si="5"/>
        <v>-1600</v>
      </c>
      <c r="I33" s="46" t="s">
        <v>83</v>
      </c>
      <c r="J33" s="47" t="s">
        <v>84</v>
      </c>
      <c r="K33" s="46">
        <v>-1600</v>
      </c>
      <c r="L33" s="46" t="s">
        <v>85</v>
      </c>
      <c r="M33" s="47" t="s">
        <v>80</v>
      </c>
      <c r="N33" s="47"/>
      <c r="O33" s="48" t="s">
        <v>81</v>
      </c>
      <c r="P33" s="48" t="s">
        <v>82</v>
      </c>
    </row>
    <row r="34" spans="1:16" ht="12.75" customHeight="1" thickBot="1">
      <c r="A34" s="9" t="str">
        <f t="shared" si="0"/>
        <v> AN 275.42 </v>
      </c>
      <c r="B34" s="14" t="str">
        <f t="shared" si="1"/>
        <v>I</v>
      </c>
      <c r="C34" s="9">
        <f t="shared" si="2"/>
        <v>27101.466</v>
      </c>
      <c r="D34" s="11" t="str">
        <f t="shared" si="3"/>
        <v>vis</v>
      </c>
      <c r="E34" s="45">
        <f>VLOOKUP(C34,Active!C$21:E$973,3,FALSE)</f>
        <v>-1503.0885239735285</v>
      </c>
      <c r="F34" s="14" t="s">
        <v>75</v>
      </c>
      <c r="G34" s="11" t="str">
        <f t="shared" si="4"/>
        <v>27101.466</v>
      </c>
      <c r="H34" s="9">
        <f t="shared" si="5"/>
        <v>-1503</v>
      </c>
      <c r="I34" s="46" t="s">
        <v>86</v>
      </c>
      <c r="J34" s="47" t="s">
        <v>87</v>
      </c>
      <c r="K34" s="46">
        <v>-1503</v>
      </c>
      <c r="L34" s="46" t="s">
        <v>88</v>
      </c>
      <c r="M34" s="47" t="s">
        <v>80</v>
      </c>
      <c r="N34" s="47"/>
      <c r="O34" s="48" t="s">
        <v>89</v>
      </c>
      <c r="P34" s="48" t="s">
        <v>90</v>
      </c>
    </row>
    <row r="35" spans="1:16" ht="12.75" customHeight="1" thickBot="1">
      <c r="A35" s="9" t="str">
        <f t="shared" si="0"/>
        <v> AN 275.42 </v>
      </c>
      <c r="B35" s="14" t="str">
        <f t="shared" si="1"/>
        <v>II</v>
      </c>
      <c r="C35" s="9">
        <f t="shared" si="2"/>
        <v>27130.417000000001</v>
      </c>
      <c r="D35" s="11" t="str">
        <f t="shared" si="3"/>
        <v>vis</v>
      </c>
      <c r="E35" s="45">
        <f>VLOOKUP(C35,Active!C$21:E$973,3,FALSE)</f>
        <v>-1494.580830580795</v>
      </c>
      <c r="F35" s="14" t="s">
        <v>75</v>
      </c>
      <c r="G35" s="11" t="str">
        <f t="shared" si="4"/>
        <v>27130.417</v>
      </c>
      <c r="H35" s="9">
        <f t="shared" si="5"/>
        <v>-1494.5</v>
      </c>
      <c r="I35" s="46" t="s">
        <v>91</v>
      </c>
      <c r="J35" s="47" t="s">
        <v>92</v>
      </c>
      <c r="K35" s="46">
        <v>-1494.5</v>
      </c>
      <c r="L35" s="46" t="s">
        <v>93</v>
      </c>
      <c r="M35" s="47" t="s">
        <v>80</v>
      </c>
      <c r="N35" s="47"/>
      <c r="O35" s="48" t="s">
        <v>89</v>
      </c>
      <c r="P35" s="48" t="s">
        <v>90</v>
      </c>
    </row>
    <row r="36" spans="1:16" ht="12.75" customHeight="1" thickBot="1">
      <c r="A36" s="9" t="str">
        <f t="shared" si="0"/>
        <v> AN 275.42 </v>
      </c>
      <c r="B36" s="14" t="str">
        <f t="shared" si="1"/>
        <v>I</v>
      </c>
      <c r="C36" s="9">
        <f t="shared" si="2"/>
        <v>27159.383999999998</v>
      </c>
      <c r="D36" s="11" t="str">
        <f t="shared" si="3"/>
        <v>vis</v>
      </c>
      <c r="E36" s="45">
        <f>VLOOKUP(C36,Active!C$21:E$973,3,FALSE)</f>
        <v>-1486.0684353437641</v>
      </c>
      <c r="F36" s="14" t="s">
        <v>75</v>
      </c>
      <c r="G36" s="11" t="str">
        <f t="shared" si="4"/>
        <v>27159.384</v>
      </c>
      <c r="H36" s="9">
        <f t="shared" si="5"/>
        <v>-1486</v>
      </c>
      <c r="I36" s="46" t="s">
        <v>94</v>
      </c>
      <c r="J36" s="47" t="s">
        <v>95</v>
      </c>
      <c r="K36" s="46">
        <v>-1486</v>
      </c>
      <c r="L36" s="46" t="s">
        <v>96</v>
      </c>
      <c r="M36" s="47" t="s">
        <v>80</v>
      </c>
      <c r="N36" s="47"/>
      <c r="O36" s="48" t="s">
        <v>89</v>
      </c>
      <c r="P36" s="48" t="s">
        <v>90</v>
      </c>
    </row>
    <row r="37" spans="1:16" ht="12.75" customHeight="1" thickBot="1">
      <c r="A37" s="9" t="str">
        <f t="shared" si="0"/>
        <v> AN 278.271 </v>
      </c>
      <c r="B37" s="14" t="str">
        <f t="shared" si="1"/>
        <v>I</v>
      </c>
      <c r="C37" s="9">
        <f t="shared" si="2"/>
        <v>27513.325000000001</v>
      </c>
      <c r="D37" s="11" t="str">
        <f t="shared" si="3"/>
        <v>vis</v>
      </c>
      <c r="E37" s="45">
        <f>VLOOKUP(C37,Active!C$21:E$973,3,FALSE)</f>
        <v>-1382.0574682919373</v>
      </c>
      <c r="F37" s="14" t="s">
        <v>75</v>
      </c>
      <c r="G37" s="11" t="str">
        <f t="shared" si="4"/>
        <v>27513.325</v>
      </c>
      <c r="H37" s="9">
        <f t="shared" si="5"/>
        <v>-1382</v>
      </c>
      <c r="I37" s="46" t="s">
        <v>97</v>
      </c>
      <c r="J37" s="47" t="s">
        <v>98</v>
      </c>
      <c r="K37" s="46">
        <v>-1382</v>
      </c>
      <c r="L37" s="46" t="s">
        <v>99</v>
      </c>
      <c r="M37" s="47" t="s">
        <v>80</v>
      </c>
      <c r="N37" s="47"/>
      <c r="O37" s="48" t="s">
        <v>81</v>
      </c>
      <c r="P37" s="48" t="s">
        <v>82</v>
      </c>
    </row>
    <row r="38" spans="1:16" ht="12.75" customHeight="1" thickBot="1">
      <c r="A38" s="9" t="str">
        <f t="shared" si="0"/>
        <v> AN 278.271 </v>
      </c>
      <c r="B38" s="14" t="str">
        <f t="shared" si="1"/>
        <v>I</v>
      </c>
      <c r="C38" s="9">
        <f t="shared" si="2"/>
        <v>27530.33</v>
      </c>
      <c r="D38" s="11" t="str">
        <f t="shared" si="3"/>
        <v>vis</v>
      </c>
      <c r="E38" s="45">
        <f>VLOOKUP(C38,Active!C$21:E$973,3,FALSE)</f>
        <v>-1377.060289398516</v>
      </c>
      <c r="F38" s="14" t="s">
        <v>75</v>
      </c>
      <c r="G38" s="11" t="str">
        <f t="shared" si="4"/>
        <v>27530.330</v>
      </c>
      <c r="H38" s="9">
        <f t="shared" si="5"/>
        <v>-1377</v>
      </c>
      <c r="I38" s="46" t="s">
        <v>100</v>
      </c>
      <c r="J38" s="47" t="s">
        <v>101</v>
      </c>
      <c r="K38" s="46">
        <v>-1377</v>
      </c>
      <c r="L38" s="46" t="s">
        <v>102</v>
      </c>
      <c r="M38" s="47" t="s">
        <v>80</v>
      </c>
      <c r="N38" s="47"/>
      <c r="O38" s="48" t="s">
        <v>81</v>
      </c>
      <c r="P38" s="48" t="s">
        <v>82</v>
      </c>
    </row>
    <row r="39" spans="1:16" ht="12.75" customHeight="1" thickBot="1">
      <c r="A39" s="9" t="str">
        <f t="shared" si="0"/>
        <v> AN 278.271 </v>
      </c>
      <c r="B39" s="14" t="str">
        <f t="shared" si="1"/>
        <v>I</v>
      </c>
      <c r="C39" s="9">
        <f t="shared" si="2"/>
        <v>28949.386999999999</v>
      </c>
      <c r="D39" s="11" t="str">
        <f t="shared" si="3"/>
        <v>vis</v>
      </c>
      <c r="E39" s="45">
        <f>VLOOKUP(C39,Active!C$21:E$973,3,FALSE)</f>
        <v>-960.04872286154273</v>
      </c>
      <c r="F39" s="14" t="s">
        <v>75</v>
      </c>
      <c r="G39" s="11" t="str">
        <f t="shared" si="4"/>
        <v>28949.387</v>
      </c>
      <c r="H39" s="9">
        <f t="shared" si="5"/>
        <v>-960</v>
      </c>
      <c r="I39" s="46" t="s">
        <v>103</v>
      </c>
      <c r="J39" s="47" t="s">
        <v>104</v>
      </c>
      <c r="K39" s="46">
        <v>-960</v>
      </c>
      <c r="L39" s="46" t="s">
        <v>105</v>
      </c>
      <c r="M39" s="47" t="s">
        <v>80</v>
      </c>
      <c r="N39" s="47"/>
      <c r="O39" s="48" t="s">
        <v>81</v>
      </c>
      <c r="P39" s="48" t="s">
        <v>82</v>
      </c>
    </row>
    <row r="40" spans="1:16" ht="12.75" customHeight="1" thickBot="1">
      <c r="A40" s="9" t="str">
        <f t="shared" si="0"/>
        <v> AN 278.271 </v>
      </c>
      <c r="B40" s="14" t="str">
        <f t="shared" si="1"/>
        <v>I</v>
      </c>
      <c r="C40" s="9">
        <f t="shared" si="2"/>
        <v>29633.562000000002</v>
      </c>
      <c r="D40" s="11" t="str">
        <f t="shared" si="3"/>
        <v>vis</v>
      </c>
      <c r="E40" s="45">
        <f>VLOOKUP(C40,Active!C$21:E$973,3,FALSE)</f>
        <v>-758.99345268181389</v>
      </c>
      <c r="F40" s="14" t="s">
        <v>75</v>
      </c>
      <c r="G40" s="11" t="str">
        <f t="shared" si="4"/>
        <v>29633.562</v>
      </c>
      <c r="H40" s="9">
        <f t="shared" si="5"/>
        <v>-759</v>
      </c>
      <c r="I40" s="46" t="s">
        <v>106</v>
      </c>
      <c r="J40" s="47" t="s">
        <v>107</v>
      </c>
      <c r="K40" s="46">
        <v>-759</v>
      </c>
      <c r="L40" s="46" t="s">
        <v>108</v>
      </c>
      <c r="M40" s="47" t="s">
        <v>80</v>
      </c>
      <c r="N40" s="47"/>
      <c r="O40" s="48" t="s">
        <v>81</v>
      </c>
      <c r="P40" s="48" t="s">
        <v>82</v>
      </c>
    </row>
    <row r="41" spans="1:16" ht="12.75" customHeight="1" thickBot="1">
      <c r="A41" s="9" t="str">
        <f t="shared" si="0"/>
        <v> AN 278.271 </v>
      </c>
      <c r="B41" s="14" t="str">
        <f t="shared" si="1"/>
        <v>I</v>
      </c>
      <c r="C41" s="9">
        <f t="shared" si="2"/>
        <v>29691.416000000001</v>
      </c>
      <c r="D41" s="11" t="str">
        <f t="shared" si="3"/>
        <v>vis</v>
      </c>
      <c r="E41" s="45">
        <f>VLOOKUP(C41,Active!C$21:E$973,3,FALSE)</f>
        <v>-741.99217142924272</v>
      </c>
      <c r="F41" s="14" t="s">
        <v>75</v>
      </c>
      <c r="G41" s="11" t="str">
        <f t="shared" si="4"/>
        <v>29691.416</v>
      </c>
      <c r="H41" s="9">
        <f t="shared" si="5"/>
        <v>-742</v>
      </c>
      <c r="I41" s="46" t="s">
        <v>109</v>
      </c>
      <c r="J41" s="47" t="s">
        <v>110</v>
      </c>
      <c r="K41" s="46">
        <v>-742</v>
      </c>
      <c r="L41" s="46" t="s">
        <v>111</v>
      </c>
      <c r="M41" s="47" t="s">
        <v>80</v>
      </c>
      <c r="N41" s="47"/>
      <c r="O41" s="48" t="s">
        <v>81</v>
      </c>
      <c r="P41" s="48" t="s">
        <v>82</v>
      </c>
    </row>
    <row r="42" spans="1:16" ht="12.75" customHeight="1" thickBot="1">
      <c r="A42" s="9" t="str">
        <f t="shared" si="0"/>
        <v> AN 278.271 </v>
      </c>
      <c r="B42" s="14" t="str">
        <f t="shared" si="1"/>
        <v>I</v>
      </c>
      <c r="C42" s="9">
        <f t="shared" si="2"/>
        <v>30072.392</v>
      </c>
      <c r="D42" s="11" t="str">
        <f t="shared" si="3"/>
        <v>vis</v>
      </c>
      <c r="E42" s="45">
        <f>VLOOKUP(C42,Active!C$21:E$973,3,FALSE)</f>
        <v>-630.0365568394202</v>
      </c>
      <c r="F42" s="14" t="s">
        <v>75</v>
      </c>
      <c r="G42" s="11" t="str">
        <f t="shared" si="4"/>
        <v>30072.392</v>
      </c>
      <c r="H42" s="9">
        <f t="shared" si="5"/>
        <v>-630</v>
      </c>
      <c r="I42" s="46" t="s">
        <v>112</v>
      </c>
      <c r="J42" s="47" t="s">
        <v>113</v>
      </c>
      <c r="K42" s="46">
        <v>-630</v>
      </c>
      <c r="L42" s="46" t="s">
        <v>114</v>
      </c>
      <c r="M42" s="47" t="s">
        <v>80</v>
      </c>
      <c r="N42" s="47"/>
      <c r="O42" s="48" t="s">
        <v>81</v>
      </c>
      <c r="P42" s="48" t="s">
        <v>82</v>
      </c>
    </row>
    <row r="43" spans="1:16" ht="12.75" customHeight="1" thickBot="1">
      <c r="A43" s="9" t="str">
        <f t="shared" si="0"/>
        <v> AN 278.271 </v>
      </c>
      <c r="B43" s="14" t="str">
        <f t="shared" si="1"/>
        <v>I</v>
      </c>
      <c r="C43" s="9">
        <f t="shared" si="2"/>
        <v>30327.636999999999</v>
      </c>
      <c r="D43" s="11" t="str">
        <f t="shared" si="3"/>
        <v>vis</v>
      </c>
      <c r="E43" s="45">
        <f>VLOOKUP(C43,Active!C$21:E$973,3,FALSE)</f>
        <v>-555.02891634243565</v>
      </c>
      <c r="F43" s="14" t="s">
        <v>75</v>
      </c>
      <c r="G43" s="11" t="str">
        <f t="shared" si="4"/>
        <v>30327.637</v>
      </c>
      <c r="H43" s="9">
        <f t="shared" si="5"/>
        <v>-555</v>
      </c>
      <c r="I43" s="46" t="s">
        <v>115</v>
      </c>
      <c r="J43" s="47" t="s">
        <v>116</v>
      </c>
      <c r="K43" s="46">
        <v>-555</v>
      </c>
      <c r="L43" s="46" t="s">
        <v>117</v>
      </c>
      <c r="M43" s="47" t="s">
        <v>80</v>
      </c>
      <c r="N43" s="47"/>
      <c r="O43" s="48" t="s">
        <v>81</v>
      </c>
      <c r="P43" s="48" t="s">
        <v>82</v>
      </c>
    </row>
    <row r="44" spans="1:16" ht="12.75" customHeight="1" thickBot="1">
      <c r="A44" s="9" t="str">
        <f t="shared" si="0"/>
        <v> AN 278.271 </v>
      </c>
      <c r="B44" s="14" t="str">
        <f t="shared" si="1"/>
        <v>I</v>
      </c>
      <c r="C44" s="9">
        <f t="shared" si="2"/>
        <v>30698.618999999999</v>
      </c>
      <c r="D44" s="11" t="str">
        <f t="shared" si="3"/>
        <v>vis</v>
      </c>
      <c r="E44" s="45">
        <f>VLOOKUP(C44,Active!C$21:E$973,3,FALSE)</f>
        <v>-446.01019124751713</v>
      </c>
      <c r="F44" s="14" t="s">
        <v>75</v>
      </c>
      <c r="G44" s="11" t="str">
        <f t="shared" si="4"/>
        <v>30698.619</v>
      </c>
      <c r="H44" s="9">
        <f t="shared" si="5"/>
        <v>-446</v>
      </c>
      <c r="I44" s="46" t="s">
        <v>118</v>
      </c>
      <c r="J44" s="47" t="s">
        <v>119</v>
      </c>
      <c r="K44" s="46">
        <v>-446</v>
      </c>
      <c r="L44" s="46" t="s">
        <v>120</v>
      </c>
      <c r="M44" s="47" t="s">
        <v>80</v>
      </c>
      <c r="N44" s="47"/>
      <c r="O44" s="48" t="s">
        <v>81</v>
      </c>
      <c r="P44" s="48" t="s">
        <v>82</v>
      </c>
    </row>
    <row r="45" spans="1:16" ht="12.75" customHeight="1" thickBot="1">
      <c r="A45" s="9" t="str">
        <f t="shared" si="0"/>
        <v> AN 278.271 </v>
      </c>
      <c r="B45" s="14" t="str">
        <f t="shared" si="1"/>
        <v>I</v>
      </c>
      <c r="C45" s="9">
        <f t="shared" si="2"/>
        <v>31028.642</v>
      </c>
      <c r="D45" s="11" t="str">
        <f t="shared" si="3"/>
        <v>vis</v>
      </c>
      <c r="E45" s="45">
        <f>VLOOKUP(C45,Active!C$21:E$973,3,FALSE)</f>
        <v>-349.02789369130039</v>
      </c>
      <c r="F45" s="14" t="s">
        <v>75</v>
      </c>
      <c r="G45" s="11" t="str">
        <f t="shared" si="4"/>
        <v>31028.642</v>
      </c>
      <c r="H45" s="9">
        <f t="shared" si="5"/>
        <v>-349</v>
      </c>
      <c r="I45" s="46" t="s">
        <v>121</v>
      </c>
      <c r="J45" s="47" t="s">
        <v>122</v>
      </c>
      <c r="K45" s="46">
        <v>-349</v>
      </c>
      <c r="L45" s="46" t="s">
        <v>123</v>
      </c>
      <c r="M45" s="47" t="s">
        <v>80</v>
      </c>
      <c r="N45" s="47"/>
      <c r="O45" s="48" t="s">
        <v>81</v>
      </c>
      <c r="P45" s="48" t="s">
        <v>82</v>
      </c>
    </row>
    <row r="46" spans="1:16" ht="12.75" customHeight="1" thickBot="1">
      <c r="A46" s="9" t="str">
        <f t="shared" si="0"/>
        <v> AN 278.271 </v>
      </c>
      <c r="B46" s="14" t="str">
        <f t="shared" si="1"/>
        <v>I</v>
      </c>
      <c r="C46" s="9">
        <f t="shared" si="2"/>
        <v>31144.451000000001</v>
      </c>
      <c r="D46" s="11" t="str">
        <f t="shared" si="3"/>
        <v>vis</v>
      </c>
      <c r="E46" s="45">
        <f>VLOOKUP(C46,Active!C$21:E$973,3,FALSE)</f>
        <v>-314.99565079402362</v>
      </c>
      <c r="F46" s="14" t="s">
        <v>75</v>
      </c>
      <c r="G46" s="11" t="str">
        <f t="shared" si="4"/>
        <v>31144.451</v>
      </c>
      <c r="H46" s="9">
        <f t="shared" si="5"/>
        <v>-315</v>
      </c>
      <c r="I46" s="46" t="s">
        <v>124</v>
      </c>
      <c r="J46" s="47" t="s">
        <v>125</v>
      </c>
      <c r="K46" s="46">
        <v>-315</v>
      </c>
      <c r="L46" s="46" t="s">
        <v>126</v>
      </c>
      <c r="M46" s="47" t="s">
        <v>80</v>
      </c>
      <c r="N46" s="47"/>
      <c r="O46" s="48" t="s">
        <v>81</v>
      </c>
      <c r="P46" s="48" t="s">
        <v>82</v>
      </c>
    </row>
    <row r="47" spans="1:16" ht="12.75" customHeight="1" thickBot="1">
      <c r="A47" s="9" t="str">
        <f t="shared" si="0"/>
        <v> BBS 83 </v>
      </c>
      <c r="B47" s="14" t="str">
        <f t="shared" si="1"/>
        <v>I</v>
      </c>
      <c r="C47" s="9">
        <f t="shared" si="2"/>
        <v>46863.341</v>
      </c>
      <c r="D47" s="11" t="str">
        <f t="shared" si="3"/>
        <v>vis</v>
      </c>
      <c r="E47" s="45">
        <f>VLOOKUP(C47,Active!C$21:E$973,3,FALSE)</f>
        <v>4304.2401819613742</v>
      </c>
      <c r="F47" s="14" t="s">
        <v>75</v>
      </c>
      <c r="G47" s="11" t="str">
        <f t="shared" si="4"/>
        <v>46863.341</v>
      </c>
      <c r="H47" s="9">
        <f t="shared" si="5"/>
        <v>4304</v>
      </c>
      <c r="I47" s="46" t="s">
        <v>173</v>
      </c>
      <c r="J47" s="47" t="s">
        <v>174</v>
      </c>
      <c r="K47" s="46">
        <v>4304</v>
      </c>
      <c r="L47" s="46" t="s">
        <v>175</v>
      </c>
      <c r="M47" s="47" t="s">
        <v>130</v>
      </c>
      <c r="N47" s="47"/>
      <c r="O47" s="48" t="s">
        <v>136</v>
      </c>
      <c r="P47" s="48" t="s">
        <v>176</v>
      </c>
    </row>
    <row r="48" spans="1:16" ht="12.75" customHeight="1" thickBot="1">
      <c r="A48" s="9" t="str">
        <f t="shared" si="0"/>
        <v> BBS 128 </v>
      </c>
      <c r="B48" s="14" t="str">
        <f t="shared" si="1"/>
        <v>I</v>
      </c>
      <c r="C48" s="9">
        <f t="shared" si="2"/>
        <v>52368.362000000001</v>
      </c>
      <c r="D48" s="11" t="str">
        <f t="shared" si="3"/>
        <v>vis</v>
      </c>
      <c r="E48" s="45">
        <f>VLOOKUP(C48,Active!C$21:E$973,3,FALSE)</f>
        <v>5921.9746570592315</v>
      </c>
      <c r="F48" s="14" t="s">
        <v>75</v>
      </c>
      <c r="G48" s="11" t="str">
        <f t="shared" si="4"/>
        <v>52368.362</v>
      </c>
      <c r="H48" s="9">
        <f t="shared" si="5"/>
        <v>5922</v>
      </c>
      <c r="I48" s="46" t="s">
        <v>208</v>
      </c>
      <c r="J48" s="47" t="s">
        <v>209</v>
      </c>
      <c r="K48" s="46">
        <v>5922</v>
      </c>
      <c r="L48" s="46" t="s">
        <v>210</v>
      </c>
      <c r="M48" s="47" t="s">
        <v>130</v>
      </c>
      <c r="N48" s="47"/>
      <c r="O48" s="48" t="s">
        <v>136</v>
      </c>
      <c r="P48" s="48" t="s">
        <v>211</v>
      </c>
    </row>
    <row r="49" spans="2:6">
      <c r="B49" s="14"/>
      <c r="E49" s="45"/>
      <c r="F49" s="14"/>
    </row>
    <row r="50" spans="2:6">
      <c r="B50" s="14"/>
      <c r="E50" s="45"/>
      <c r="F50" s="14"/>
    </row>
    <row r="51" spans="2:6">
      <c r="B51" s="14"/>
      <c r="E51" s="45"/>
      <c r="F51" s="14"/>
    </row>
    <row r="52" spans="2:6">
      <c r="B52" s="14"/>
      <c r="E52" s="45"/>
      <c r="F52" s="14"/>
    </row>
    <row r="53" spans="2:6">
      <c r="B53" s="14"/>
      <c r="E53" s="45"/>
      <c r="F53" s="14"/>
    </row>
    <row r="54" spans="2:6">
      <c r="B54" s="14"/>
      <c r="E54" s="45"/>
      <c r="F54" s="14"/>
    </row>
    <row r="55" spans="2:6">
      <c r="B55" s="14"/>
      <c r="E55" s="45"/>
      <c r="F55" s="14"/>
    </row>
    <row r="56" spans="2:6">
      <c r="B56" s="14"/>
      <c r="E56" s="45"/>
      <c r="F56" s="14"/>
    </row>
    <row r="57" spans="2:6">
      <c r="B57" s="14"/>
      <c r="E57" s="45"/>
      <c r="F57" s="14"/>
    </row>
    <row r="58" spans="2:6">
      <c r="B58" s="14"/>
      <c r="E58" s="45"/>
      <c r="F58" s="14"/>
    </row>
    <row r="59" spans="2:6">
      <c r="B59" s="14"/>
      <c r="E59" s="45"/>
      <c r="F59" s="14"/>
    </row>
    <row r="60" spans="2:6">
      <c r="B60" s="14"/>
      <c r="E60" s="45"/>
      <c r="F60" s="14"/>
    </row>
    <row r="61" spans="2:6">
      <c r="B61" s="14"/>
      <c r="E61" s="45"/>
      <c r="F61" s="14"/>
    </row>
    <row r="62" spans="2:6">
      <c r="B62" s="14"/>
      <c r="E62" s="45"/>
      <c r="F62" s="14"/>
    </row>
    <row r="63" spans="2:6">
      <c r="B63" s="14"/>
      <c r="E63" s="45"/>
      <c r="F63" s="14"/>
    </row>
    <row r="64" spans="2:6">
      <c r="B64" s="14"/>
      <c r="E64" s="45"/>
      <c r="F64" s="14"/>
    </row>
    <row r="65" spans="2:6">
      <c r="B65" s="14"/>
      <c r="E65" s="45"/>
      <c r="F65" s="14"/>
    </row>
    <row r="66" spans="2:6">
      <c r="B66" s="14"/>
      <c r="E66" s="45"/>
      <c r="F66" s="14"/>
    </row>
    <row r="67" spans="2:6">
      <c r="B67" s="14"/>
      <c r="E67" s="45"/>
      <c r="F67" s="14"/>
    </row>
    <row r="68" spans="2:6">
      <c r="B68" s="14"/>
      <c r="E68" s="45"/>
      <c r="F68" s="14"/>
    </row>
    <row r="69" spans="2:6">
      <c r="B69" s="14"/>
      <c r="E69" s="45"/>
      <c r="F69" s="14"/>
    </row>
    <row r="70" spans="2:6">
      <c r="B70" s="14"/>
      <c r="E70" s="45"/>
      <c r="F70" s="14"/>
    </row>
    <row r="71" spans="2:6">
      <c r="B71" s="14"/>
      <c r="E71" s="45"/>
      <c r="F71" s="14"/>
    </row>
    <row r="72" spans="2:6">
      <c r="B72" s="14"/>
      <c r="E72" s="45"/>
      <c r="F72" s="14"/>
    </row>
    <row r="73" spans="2:6">
      <c r="B73" s="14"/>
      <c r="E73" s="45"/>
      <c r="F73" s="14"/>
    </row>
    <row r="74" spans="2:6">
      <c r="B74" s="14"/>
      <c r="E74" s="45"/>
      <c r="F74" s="14"/>
    </row>
    <row r="75" spans="2:6">
      <c r="B75" s="14"/>
      <c r="E75" s="45"/>
      <c r="F75" s="14"/>
    </row>
    <row r="76" spans="2:6">
      <c r="B76" s="14"/>
      <c r="E76" s="45"/>
      <c r="F76" s="14"/>
    </row>
    <row r="77" spans="2:6">
      <c r="B77" s="14"/>
      <c r="E77" s="45"/>
      <c r="F77" s="14"/>
    </row>
    <row r="78" spans="2:6">
      <c r="B78" s="14"/>
      <c r="E78" s="45"/>
      <c r="F78" s="14"/>
    </row>
    <row r="79" spans="2:6">
      <c r="B79" s="14"/>
      <c r="E79" s="45"/>
      <c r="F79" s="14"/>
    </row>
    <row r="80" spans="2:6">
      <c r="B80" s="14"/>
      <c r="E80" s="45"/>
      <c r="F80" s="14"/>
    </row>
    <row r="81" spans="2:6">
      <c r="B81" s="14"/>
      <c r="E81" s="45"/>
      <c r="F81" s="14"/>
    </row>
    <row r="82" spans="2:6">
      <c r="B82" s="14"/>
      <c r="E82" s="45"/>
      <c r="F82" s="14"/>
    </row>
    <row r="83" spans="2:6">
      <c r="B83" s="14"/>
      <c r="E83" s="45"/>
      <c r="F83" s="14"/>
    </row>
    <row r="84" spans="2:6">
      <c r="B84" s="14"/>
      <c r="E84" s="45"/>
      <c r="F84" s="14"/>
    </row>
    <row r="85" spans="2:6">
      <c r="B85" s="14"/>
      <c r="E85" s="45"/>
      <c r="F85" s="14"/>
    </row>
    <row r="86" spans="2:6">
      <c r="B86" s="14"/>
      <c r="E86" s="45"/>
      <c r="F86" s="14"/>
    </row>
    <row r="87" spans="2:6">
      <c r="B87" s="14"/>
      <c r="F87" s="14"/>
    </row>
    <row r="88" spans="2:6">
      <c r="B88" s="14"/>
      <c r="F88" s="14"/>
    </row>
    <row r="89" spans="2:6">
      <c r="B89" s="14"/>
      <c r="F89" s="14"/>
    </row>
    <row r="90" spans="2:6">
      <c r="B90" s="14"/>
      <c r="F90" s="14"/>
    </row>
    <row r="91" spans="2:6">
      <c r="B91" s="14"/>
      <c r="F91" s="14"/>
    </row>
    <row r="92" spans="2:6">
      <c r="B92" s="14"/>
      <c r="F92" s="14"/>
    </row>
    <row r="93" spans="2:6">
      <c r="B93" s="14"/>
      <c r="F93" s="14"/>
    </row>
    <row r="94" spans="2:6">
      <c r="B94" s="14"/>
      <c r="F94" s="14"/>
    </row>
    <row r="95" spans="2:6">
      <c r="B95" s="14"/>
      <c r="F95" s="14"/>
    </row>
    <row r="96" spans="2:6">
      <c r="B96" s="14"/>
      <c r="F96" s="14"/>
    </row>
    <row r="97" spans="2:6">
      <c r="B97" s="14"/>
      <c r="F97" s="14"/>
    </row>
    <row r="98" spans="2:6">
      <c r="B98" s="14"/>
      <c r="F98" s="14"/>
    </row>
    <row r="99" spans="2:6">
      <c r="B99" s="14"/>
      <c r="F99" s="14"/>
    </row>
    <row r="100" spans="2:6">
      <c r="B100" s="14"/>
      <c r="F100" s="14"/>
    </row>
    <row r="101" spans="2:6">
      <c r="B101" s="14"/>
      <c r="F101" s="14"/>
    </row>
    <row r="102" spans="2:6">
      <c r="B102" s="14"/>
      <c r="F102" s="14"/>
    </row>
    <row r="103" spans="2:6">
      <c r="B103" s="14"/>
      <c r="F103" s="14"/>
    </row>
    <row r="104" spans="2:6">
      <c r="B104" s="14"/>
      <c r="F104" s="14"/>
    </row>
    <row r="105" spans="2:6">
      <c r="B105" s="14"/>
      <c r="F105" s="14"/>
    </row>
    <row r="106" spans="2:6">
      <c r="B106" s="14"/>
      <c r="F106" s="14"/>
    </row>
    <row r="107" spans="2:6">
      <c r="B107" s="14"/>
      <c r="F107" s="14"/>
    </row>
    <row r="108" spans="2:6">
      <c r="B108" s="14"/>
      <c r="F108" s="14"/>
    </row>
    <row r="109" spans="2:6">
      <c r="B109" s="14"/>
      <c r="F109" s="14"/>
    </row>
    <row r="110" spans="2:6">
      <c r="B110" s="14"/>
      <c r="F110" s="14"/>
    </row>
    <row r="111" spans="2:6">
      <c r="B111" s="14"/>
      <c r="F111" s="14"/>
    </row>
    <row r="112" spans="2:6">
      <c r="B112" s="14"/>
      <c r="F112" s="14"/>
    </row>
    <row r="113" spans="2:6">
      <c r="B113" s="14"/>
      <c r="F113" s="14"/>
    </row>
    <row r="114" spans="2:6">
      <c r="B114" s="14"/>
      <c r="F114" s="14"/>
    </row>
    <row r="115" spans="2:6">
      <c r="B115" s="14"/>
      <c r="F115" s="14"/>
    </row>
    <row r="116" spans="2:6">
      <c r="B116" s="14"/>
      <c r="F116" s="14"/>
    </row>
    <row r="117" spans="2:6">
      <c r="B117" s="14"/>
      <c r="F117" s="14"/>
    </row>
    <row r="118" spans="2:6">
      <c r="B118" s="14"/>
      <c r="F118" s="14"/>
    </row>
    <row r="119" spans="2:6">
      <c r="B119" s="14"/>
      <c r="F119" s="14"/>
    </row>
    <row r="120" spans="2:6">
      <c r="B120" s="14"/>
      <c r="F120" s="14"/>
    </row>
    <row r="121" spans="2:6">
      <c r="B121" s="14"/>
      <c r="F121" s="14"/>
    </row>
    <row r="122" spans="2:6">
      <c r="B122" s="14"/>
      <c r="F122" s="14"/>
    </row>
    <row r="123" spans="2:6">
      <c r="B123" s="14"/>
      <c r="F123" s="14"/>
    </row>
    <row r="124" spans="2:6">
      <c r="B124" s="14"/>
      <c r="F124" s="14"/>
    </row>
    <row r="125" spans="2:6">
      <c r="B125" s="14"/>
      <c r="F125" s="14"/>
    </row>
    <row r="126" spans="2:6">
      <c r="B126" s="14"/>
      <c r="F126" s="14"/>
    </row>
    <row r="127" spans="2:6">
      <c r="B127" s="14"/>
      <c r="F127" s="14"/>
    </row>
    <row r="128" spans="2:6">
      <c r="B128" s="14"/>
      <c r="F128" s="14"/>
    </row>
    <row r="129" spans="2:6">
      <c r="B129" s="14"/>
      <c r="F129" s="14"/>
    </row>
    <row r="130" spans="2:6">
      <c r="B130" s="14"/>
      <c r="F130" s="14"/>
    </row>
    <row r="131" spans="2:6">
      <c r="B131" s="14"/>
      <c r="F131" s="14"/>
    </row>
    <row r="132" spans="2:6">
      <c r="B132" s="14"/>
      <c r="F132" s="14"/>
    </row>
    <row r="133" spans="2:6">
      <c r="B133" s="14"/>
      <c r="F133" s="14"/>
    </row>
    <row r="134" spans="2:6">
      <c r="B134" s="14"/>
      <c r="F134" s="14"/>
    </row>
    <row r="135" spans="2:6">
      <c r="B135" s="14"/>
      <c r="F135" s="14"/>
    </row>
    <row r="136" spans="2:6">
      <c r="B136" s="14"/>
      <c r="F136" s="14"/>
    </row>
    <row r="137" spans="2:6">
      <c r="B137" s="14"/>
      <c r="F137" s="14"/>
    </row>
    <row r="138" spans="2:6">
      <c r="B138" s="14"/>
      <c r="F138" s="14"/>
    </row>
    <row r="139" spans="2:6">
      <c r="B139" s="14"/>
      <c r="F139" s="14"/>
    </row>
    <row r="140" spans="2:6">
      <c r="B140" s="14"/>
      <c r="F140" s="14"/>
    </row>
    <row r="141" spans="2:6">
      <c r="B141" s="14"/>
      <c r="F141" s="14"/>
    </row>
    <row r="142" spans="2:6">
      <c r="B142" s="14"/>
      <c r="F142" s="14"/>
    </row>
    <row r="143" spans="2:6">
      <c r="B143" s="14"/>
      <c r="F143" s="14"/>
    </row>
    <row r="144" spans="2: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  <row r="788" spans="2:6">
      <c r="B788" s="14"/>
      <c r="F788" s="14"/>
    </row>
    <row r="789" spans="2:6">
      <c r="B789" s="14"/>
      <c r="F789" s="14"/>
    </row>
    <row r="790" spans="2:6">
      <c r="B790" s="14"/>
      <c r="F790" s="14"/>
    </row>
    <row r="791" spans="2:6">
      <c r="B791" s="14"/>
      <c r="F791" s="14"/>
    </row>
    <row r="792" spans="2:6">
      <c r="B792" s="14"/>
      <c r="F792" s="14"/>
    </row>
    <row r="793" spans="2:6">
      <c r="B793" s="14"/>
      <c r="F793" s="14"/>
    </row>
    <row r="794" spans="2:6">
      <c r="B794" s="14"/>
      <c r="F794" s="14"/>
    </row>
    <row r="795" spans="2:6">
      <c r="B795" s="14"/>
      <c r="F795" s="14"/>
    </row>
    <row r="796" spans="2:6">
      <c r="B796" s="14"/>
      <c r="F796" s="14"/>
    </row>
    <row r="797" spans="2:6">
      <c r="B797" s="14"/>
      <c r="F797" s="14"/>
    </row>
    <row r="798" spans="2:6">
      <c r="B798" s="14"/>
      <c r="F798" s="14"/>
    </row>
    <row r="799" spans="2:6">
      <c r="B799" s="14"/>
      <c r="F799" s="14"/>
    </row>
    <row r="800" spans="2:6">
      <c r="B800" s="14"/>
      <c r="F800" s="14"/>
    </row>
    <row r="801" spans="2:6">
      <c r="B801" s="14"/>
      <c r="F801" s="14"/>
    </row>
    <row r="802" spans="2:6">
      <c r="B802" s="14"/>
      <c r="F802" s="14"/>
    </row>
    <row r="803" spans="2:6">
      <c r="B803" s="14"/>
      <c r="F803" s="14"/>
    </row>
    <row r="804" spans="2:6">
      <c r="B804" s="14"/>
      <c r="F804" s="14"/>
    </row>
    <row r="805" spans="2:6">
      <c r="B805" s="14"/>
      <c r="F805" s="14"/>
    </row>
    <row r="806" spans="2:6">
      <c r="B806" s="14"/>
      <c r="F806" s="14"/>
    </row>
    <row r="807" spans="2:6">
      <c r="B807" s="14"/>
      <c r="F807" s="14"/>
    </row>
    <row r="808" spans="2:6">
      <c r="B808" s="14"/>
      <c r="F808" s="14"/>
    </row>
    <row r="809" spans="2:6">
      <c r="B809" s="14"/>
      <c r="F809" s="14"/>
    </row>
    <row r="810" spans="2:6">
      <c r="B810" s="14"/>
      <c r="F810" s="14"/>
    </row>
    <row r="811" spans="2:6">
      <c r="B811" s="14"/>
      <c r="F811" s="14"/>
    </row>
    <row r="812" spans="2:6">
      <c r="B812" s="14"/>
      <c r="F812" s="14"/>
    </row>
    <row r="813" spans="2:6">
      <c r="B813" s="14"/>
      <c r="F813" s="14"/>
    </row>
    <row r="814" spans="2:6">
      <c r="B814" s="14"/>
      <c r="F814" s="14"/>
    </row>
    <row r="815" spans="2:6">
      <c r="B815" s="14"/>
      <c r="F815" s="14"/>
    </row>
    <row r="816" spans="2:6">
      <c r="B816" s="14"/>
      <c r="F816" s="14"/>
    </row>
    <row r="817" spans="2:6">
      <c r="B817" s="14"/>
      <c r="F817" s="14"/>
    </row>
    <row r="818" spans="2:6">
      <c r="B818" s="14"/>
      <c r="F818" s="14"/>
    </row>
    <row r="819" spans="2:6">
      <c r="B819" s="14"/>
      <c r="F819" s="14"/>
    </row>
    <row r="820" spans="2:6">
      <c r="B820" s="14"/>
      <c r="F820" s="14"/>
    </row>
    <row r="821" spans="2:6">
      <c r="B821" s="14"/>
      <c r="F821" s="14"/>
    </row>
    <row r="822" spans="2:6">
      <c r="B822" s="14"/>
      <c r="F822" s="14"/>
    </row>
    <row r="823" spans="2:6">
      <c r="B823" s="14"/>
      <c r="F823" s="14"/>
    </row>
    <row r="824" spans="2:6">
      <c r="B824" s="14"/>
      <c r="F824" s="14"/>
    </row>
    <row r="825" spans="2:6">
      <c r="B825" s="14"/>
      <c r="F825" s="14"/>
    </row>
    <row r="826" spans="2:6">
      <c r="B826" s="14"/>
      <c r="F826" s="14"/>
    </row>
    <row r="827" spans="2:6">
      <c r="B827" s="14"/>
      <c r="F827" s="14"/>
    </row>
    <row r="828" spans="2:6">
      <c r="B828" s="14"/>
      <c r="F828" s="14"/>
    </row>
    <row r="829" spans="2:6">
      <c r="B829" s="14"/>
      <c r="F829" s="14"/>
    </row>
    <row r="830" spans="2:6">
      <c r="B830" s="14"/>
      <c r="F830" s="14"/>
    </row>
    <row r="831" spans="2:6">
      <c r="B831" s="14"/>
      <c r="F831" s="14"/>
    </row>
    <row r="832" spans="2:6">
      <c r="B832" s="14"/>
      <c r="F832" s="14"/>
    </row>
    <row r="833" spans="2:6">
      <c r="B833" s="14"/>
      <c r="F833" s="14"/>
    </row>
    <row r="834" spans="2:6">
      <c r="B834" s="14"/>
      <c r="F834" s="14"/>
    </row>
    <row r="835" spans="2:6">
      <c r="B835" s="14"/>
      <c r="F835" s="14"/>
    </row>
    <row r="836" spans="2:6">
      <c r="B836" s="14"/>
      <c r="F836" s="14"/>
    </row>
    <row r="837" spans="2:6">
      <c r="B837" s="14"/>
      <c r="F837" s="14"/>
    </row>
    <row r="838" spans="2:6">
      <c r="B838" s="14"/>
      <c r="F838" s="14"/>
    </row>
    <row r="839" spans="2:6">
      <c r="B839" s="14"/>
      <c r="F839" s="14"/>
    </row>
    <row r="840" spans="2:6">
      <c r="B840" s="14"/>
      <c r="F840" s="14"/>
    </row>
    <row r="841" spans="2:6">
      <c r="B841" s="14"/>
      <c r="F841" s="14"/>
    </row>
    <row r="842" spans="2:6">
      <c r="B842" s="14"/>
      <c r="F842" s="14"/>
    </row>
    <row r="843" spans="2:6">
      <c r="B843" s="14"/>
      <c r="F843" s="14"/>
    </row>
    <row r="844" spans="2:6">
      <c r="B844" s="14"/>
      <c r="F844" s="14"/>
    </row>
    <row r="845" spans="2:6">
      <c r="B845" s="14"/>
      <c r="F845" s="14"/>
    </row>
    <row r="846" spans="2:6">
      <c r="B846" s="14"/>
      <c r="F846" s="14"/>
    </row>
    <row r="847" spans="2:6">
      <c r="B847" s="14"/>
      <c r="F847" s="14"/>
    </row>
    <row r="848" spans="2:6">
      <c r="B848" s="14"/>
      <c r="F848" s="14"/>
    </row>
    <row r="849" spans="2:6">
      <c r="B849" s="14"/>
      <c r="F849" s="14"/>
    </row>
    <row r="850" spans="2:6">
      <c r="B850" s="14"/>
      <c r="F850" s="14"/>
    </row>
    <row r="851" spans="2:6">
      <c r="B851" s="14"/>
      <c r="F851" s="14"/>
    </row>
    <row r="852" spans="2:6">
      <c r="B852" s="14"/>
      <c r="F852" s="14"/>
    </row>
    <row r="853" spans="2:6">
      <c r="B853" s="14"/>
      <c r="F853" s="14"/>
    </row>
    <row r="854" spans="2:6">
      <c r="B854" s="14"/>
      <c r="F854" s="14"/>
    </row>
    <row r="855" spans="2:6">
      <c r="B855" s="14"/>
      <c r="F855" s="14"/>
    </row>
    <row r="856" spans="2:6">
      <c r="B856" s="14"/>
      <c r="F856" s="14"/>
    </row>
    <row r="857" spans="2:6">
      <c r="B857" s="14"/>
      <c r="F857" s="14"/>
    </row>
    <row r="858" spans="2:6">
      <c r="B858" s="14"/>
      <c r="F858" s="14"/>
    </row>
    <row r="859" spans="2:6">
      <c r="B859" s="14"/>
      <c r="F859" s="14"/>
    </row>
    <row r="860" spans="2:6">
      <c r="B860" s="14"/>
      <c r="F860" s="14"/>
    </row>
    <row r="861" spans="2:6">
      <c r="B861" s="14"/>
      <c r="F861" s="14"/>
    </row>
    <row r="862" spans="2:6">
      <c r="B862" s="14"/>
      <c r="F862" s="14"/>
    </row>
    <row r="863" spans="2:6">
      <c r="B863" s="14"/>
      <c r="F863" s="14"/>
    </row>
    <row r="864" spans="2:6">
      <c r="B864" s="14"/>
      <c r="F864" s="14"/>
    </row>
    <row r="865" spans="2:6">
      <c r="B865" s="14"/>
      <c r="F865" s="14"/>
    </row>
    <row r="866" spans="2:6">
      <c r="B866" s="14"/>
      <c r="F866" s="14"/>
    </row>
    <row r="867" spans="2:6">
      <c r="B867" s="14"/>
      <c r="F867" s="14"/>
    </row>
    <row r="868" spans="2:6">
      <c r="B868" s="14"/>
      <c r="F868" s="14"/>
    </row>
    <row r="869" spans="2:6">
      <c r="B869" s="14"/>
      <c r="F869" s="14"/>
    </row>
    <row r="870" spans="2:6">
      <c r="B870" s="14"/>
      <c r="F870" s="14"/>
    </row>
    <row r="871" spans="2:6">
      <c r="B871" s="14"/>
      <c r="F871" s="14"/>
    </row>
    <row r="872" spans="2:6">
      <c r="B872" s="14"/>
      <c r="F872" s="14"/>
    </row>
    <row r="873" spans="2:6">
      <c r="B873" s="14"/>
      <c r="F873" s="14"/>
    </row>
    <row r="874" spans="2:6">
      <c r="B874" s="14"/>
      <c r="F874" s="14"/>
    </row>
  </sheetData>
  <phoneticPr fontId="8" type="noConversion"/>
  <hyperlinks>
    <hyperlink ref="P30" r:id="rId1" display="http://www.konkoly.hu/cgi-bin/IBVS?5992" xr:uid="{00000000-0004-0000-0100-000000000000}"/>
    <hyperlink ref="P31" r:id="rId2" display="http://www.konkoly.hu/cgi-bin/IBVS?6029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2024-02-15T05:21:36Z</dcterms:modified>
</cp:coreProperties>
</file>