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616E100-51CE-490D-8CD9-2C3C9CEDA1F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2" i="1"/>
  <c r="Q23" i="1"/>
  <c r="E14" i="1"/>
  <c r="C17" i="1"/>
  <c r="C21" i="1"/>
  <c r="A21" i="1"/>
  <c r="C7" i="1"/>
  <c r="C8" i="1"/>
  <c r="E22" i="1"/>
  <c r="F22" i="1"/>
  <c r="E21" i="1"/>
  <c r="F21" i="1"/>
  <c r="G21" i="1"/>
  <c r="H21" i="1"/>
  <c r="Q21" i="1"/>
  <c r="G22" i="1"/>
  <c r="E23" i="1"/>
  <c r="F23" i="1"/>
  <c r="G23" i="1"/>
  <c r="H23" i="1"/>
  <c r="H22" i="1"/>
  <c r="C11" i="1"/>
  <c r="C12" i="1"/>
  <c r="C16" i="1" l="1"/>
  <c r="D18" i="1" s="1"/>
  <c r="O21" i="1"/>
  <c r="O22" i="1"/>
  <c r="O23" i="1"/>
  <c r="C15" i="1"/>
  <c r="E16" i="1" s="1"/>
  <c r="E15" i="1"/>
  <c r="C18" i="1" l="1"/>
  <c r="E17" i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<sst xmlns="http://schemas.openxmlformats.org/spreadsheetml/2006/main" count="54" uniqueCount="49">
  <si>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</si>
  <si>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</si>
  <si>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</si>
  <si>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</si>
  <si>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</si>
  <si>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</si>
  <si>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</si>
  <si>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</si>
  <si>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</si>
  <si>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</si>
  <si>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</si>
  <si>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</si>
  <si>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</si>
  <si>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</si>
  <si>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</si>
  <si>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</si>
  <si>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</si>
  <si>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</si>
  <si>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</si>
  <si>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</si>
  <si>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</si>
  <si>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</si>
  <si>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</si>
  <si>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</si>
  <si>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</si>
  <si>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</si>
  <si>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</si>
  <si>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</si>
  <si>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</si>
  <si>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</si>
  <si>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</si>
  <si>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</si>
  <si>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</si>
  <si>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</si>
  <si>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</si>
  <si>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</si>
  <si>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</si>
  <si>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V0412 Hya  / GSC 5470 0214</t>
  </si>
  <si>
    <t>Hya_V0412.xls</t>
  </si>
  <si>
    <t>EA</t>
  </si>
  <si>
    <t>IBVS 5532 Eph.</t>
  </si>
  <si>
    <t>IBVS 5532</t>
  </si>
  <si>
    <t>Hya</t>
  </si>
  <si>
    <t>Add cycle</t>
  </si>
  <si>
    <t>Old Cycle</t>
  </si>
  <si>
    <t>IBVS 5992</t>
  </si>
  <si>
    <t>I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</si>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</sst>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V0412 Hya-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-1.359000000229571E-2</c:v>
                </c:pt>
                <c:pt idx="2">
                  <c:v>-9.5000000073923729E-3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E-43CC-BE13-AA8C685807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7E-43CC-BE13-AA8C685807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7E-43CC-BE13-AA8C685807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7E-43CC-BE13-AA8C685807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7E-43CC-BE13-AA8C685807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7E-43CC-BE13-AA8C685807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7E-43CC-BE13-AA8C685807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1871</c:v>
                </c:pt>
                <c:pt idx="2">
                  <c:v>2060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-5.4078835930677423E-2</c:v>
                </c:pt>
                <c:pt idx="1">
                  <c:v>-1.359000000229571E-2</c:v>
                </c:pt>
                <c:pt idx="2">
                  <c:v>-9.5000000073923729E-3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7E-43CC-BE13-AA8C68580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22552"/>
        <c:axId val="1"/>
      </c:scatterChart>
      <c:valAx>
        <c:axId val="59272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22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A74B94-A783-5D9D-1C30-D3149BB9C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37</v>
      </c>
      <c r="E1" s="30"/>
      <c r="F1" s="31" t="s">
        <v>38</v>
      </c>
      <c r="G1" s="32" t="s">
        <v>39</v>
      </c>
      <c r="H1" s="33" t="s">
        <v>40</v>
      </c>
      <c r="I1" s="34">
        <v>52031.47</v>
      </c>
      <c r="J1" s="34">
        <v>1.89439</v>
      </c>
      <c r="K1" s="33" t="s">
        <v>41</v>
      </c>
      <c r="L1" s="35" t="s">
        <v>42</v>
      </c>
    </row>
    <row r="2" spans="1:12">
      <c r="A2" t="s">
        <v>23</v>
      </c>
      <c r="B2" t="s">
        <v>39</v>
      </c>
      <c r="C2" s="3"/>
      <c r="D2" t="s">
        <v>38</v>
      </c>
    </row>
    <row r="3" spans="1:12" ht="13.5" thickBot="1"/>
    <row r="4" spans="1:12" ht="14.25" thickTop="1" thickBot="1">
      <c r="A4" s="29" t="s">
        <v>40</v>
      </c>
      <c r="C4" s="8">
        <v>52031.47</v>
      </c>
      <c r="D4" s="9">
        <v>1.89439</v>
      </c>
    </row>
    <row r="6" spans="1:12">
      <c r="A6" s="5" t="s">
        <v>0</v>
      </c>
    </row>
    <row r="7" spans="1:12">
      <c r="A7" t="s">
        <v>1</v>
      </c>
      <c r="C7">
        <f>+C4</f>
        <v>52031.47</v>
      </c>
    </row>
    <row r="8" spans="1:12">
      <c r="A8" t="s">
        <v>2</v>
      </c>
      <c r="C8">
        <f>+D4</f>
        <v>1.89439</v>
      </c>
    </row>
    <row r="9" spans="1:1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>
      <c r="A10" s="12"/>
      <c r="B10" s="12"/>
      <c r="C10" s="4" t="s">
        <v>19</v>
      </c>
      <c r="D10" s="4" t="s">
        <v>20</v>
      </c>
      <c r="E10" s="12"/>
    </row>
    <row r="11" spans="1:12">
      <c r="A11" s="12" t="s">
        <v>14</v>
      </c>
      <c r="B11" s="12"/>
      <c r="C11" s="24">
        <f ca="1">INTERCEPT(INDIRECT($G$11):G992,INDIRECT($F$11):F992)</f>
        <v>-5.4078835930677423E-2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12">
      <c r="A12" s="12" t="s">
        <v>15</v>
      </c>
      <c r="B12" s="12"/>
      <c r="C12" s="24">
        <f ca="1">SLOPE(INDIRECT($G$11):G992,INDIRECT($F$11):F992)</f>
        <v>2.1640211613245169E-5</v>
      </c>
      <c r="D12" s="3"/>
      <c r="E12" s="12"/>
    </row>
    <row r="13" spans="1:12">
      <c r="A13" s="12" t="s">
        <v>18</v>
      </c>
      <c r="B13" s="12"/>
      <c r="C13" s="3" t="s">
        <v>12</v>
      </c>
      <c r="D13" s="16" t="s">
        <v>43</v>
      </c>
      <c r="E13" s="13">
        <v>1</v>
      </c>
    </row>
    <row r="14" spans="1:12">
      <c r="A14" s="12"/>
      <c r="B14" s="12"/>
      <c r="C14" s="12"/>
      <c r="D14" s="16" t="s">
        <v>32</v>
      </c>
      <c r="E14" s="17">
        <f ca="1">NOW()+15018.5+$C$9/24</f>
        <v>60355.773632407407</v>
      </c>
    </row>
    <row r="15" spans="1:12">
      <c r="A15" s="14" t="s">
        <v>16</v>
      </c>
      <c r="B15" s="12"/>
      <c r="C15" s="15">
        <f ca="1">(C7+C11)+(C8+C12)*INT(MAX(F21:F3533))</f>
        <v>55933.903899999998</v>
      </c>
      <c r="D15" s="16" t="s">
        <v>44</v>
      </c>
      <c r="E15" s="17">
        <f ca="1">ROUND(2*(E14-$C$7)/$C$8,0)/2+E13</f>
        <v>4395</v>
      </c>
    </row>
    <row r="16" spans="1:12">
      <c r="A16" s="18" t="s">
        <v>3</v>
      </c>
      <c r="B16" s="12"/>
      <c r="C16" s="19">
        <f ca="1">+C8+C12</f>
        <v>1.8944116402116133</v>
      </c>
      <c r="D16" s="16" t="s">
        <v>33</v>
      </c>
      <c r="E16" s="26">
        <f ca="1">ROUND(2*(E14-$C$15)/$C$16,0)/2+E13</f>
        <v>2335</v>
      </c>
    </row>
    <row r="17" spans="1:17" ht="13.5" thickBot="1">
      <c r="A17" s="16" t="s">
        <v>29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45339.25091322745</v>
      </c>
    </row>
    <row r="18" spans="1:17" ht="14.25" thickTop="1" thickBot="1">
      <c r="A18" s="18" t="s">
        <v>4</v>
      </c>
      <c r="B18" s="12"/>
      <c r="C18" s="21">
        <f ca="1">+C15</f>
        <v>55933.903899999998</v>
      </c>
      <c r="D18" s="22">
        <f ca="1">+C16</f>
        <v>1.8944116402116133</v>
      </c>
      <c r="E18" s="23" t="s">
        <v>35</v>
      </c>
    </row>
    <row r="19" spans="1:17" ht="13.5" thickTop="1">
      <c r="A19" s="27" t="s">
        <v>36</v>
      </c>
      <c r="E19" s="28">
        <v>22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>
      <c r="A21" t="str">
        <f>$K$1</f>
        <v>IBVS 5532</v>
      </c>
      <c r="C21" s="10">
        <f>+$C$4</f>
        <v>52031.47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-5.4078835930677423E-2</v>
      </c>
      <c r="Q21" s="2">
        <f>+C21-15018.5</f>
        <v>37012.97</v>
      </c>
    </row>
    <row r="22" spans="1:17">
      <c r="A22" s="36" t="s">
        <v>45</v>
      </c>
      <c r="B22" s="37" t="s">
        <v>46</v>
      </c>
      <c r="C22" s="36">
        <v>55575.860099999998</v>
      </c>
      <c r="D22" s="36">
        <v>2.0000000000000001E-4</v>
      </c>
      <c r="E22">
        <f>+(C22-C$7)/C$8</f>
        <v>1870.9928261867919</v>
      </c>
      <c r="F22">
        <f>ROUND(2*E22,0)/2</f>
        <v>1871</v>
      </c>
      <c r="G22">
        <f>+C22-(C$7+F22*C$8)</f>
        <v>-1.359000000229571E-2</v>
      </c>
      <c r="H22">
        <f>+G22</f>
        <v>-1.359000000229571E-2</v>
      </c>
      <c r="O22">
        <f ca="1">+C$11+C$12*$F22</f>
        <v>-1.359000000229571E-2</v>
      </c>
      <c r="Q22" s="2">
        <f>+C22-15018.5</f>
        <v>40557.360099999998</v>
      </c>
    </row>
    <row r="23" spans="1:17">
      <c r="A23" s="36" t="s">
        <v>47</v>
      </c>
      <c r="B23" s="37" t="s">
        <v>46</v>
      </c>
      <c r="C23" s="36">
        <v>55933.903899999998</v>
      </c>
      <c r="D23" s="36">
        <v>2.9999999999999997E-4</v>
      </c>
      <c r="E23">
        <f>+(C23-C$7)/C$8</f>
        <v>2059.994985193121</v>
      </c>
      <c r="F23">
        <f>ROUND(2*E23,0)/2</f>
        <v>2060</v>
      </c>
      <c r="G23">
        <f>+C23-(C$7+F23*C$8)</f>
        <v>-9.5000000073923729E-3</v>
      </c>
      <c r="H23">
        <f>+G23</f>
        <v>-9.5000000073923729E-3</v>
      </c>
      <c r="O23">
        <f ca="1">+C$11+C$12*$F23</f>
        <v>-9.5000000073923729E-3</v>
      </c>
      <c r="Q23" s="2">
        <f>+C23-15018.5</f>
        <v>40915.403899999998</v>
      </c>
    </row>
    <row r="24" spans="1:17"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2024-02-15T05:34:01Z</dcterms:modified>
</cp:coreProperties>
</file>