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FCB5D83-0B42-451A-A644-ABEBC51887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Q30" i="1"/>
  <c r="E32" i="1"/>
  <c r="F32" i="1"/>
  <c r="G32" i="1" s="1"/>
  <c r="K32" i="1" s="1"/>
  <c r="Q32" i="1"/>
  <c r="E33" i="1"/>
  <c r="F33" i="1" s="1"/>
  <c r="G33" i="1" s="1"/>
  <c r="K33" i="1" s="1"/>
  <c r="Q33" i="1"/>
  <c r="E31" i="1"/>
  <c r="F31" i="1" s="1"/>
  <c r="G31" i="1" s="1"/>
  <c r="K31" i="1" s="1"/>
  <c r="Q31" i="1"/>
  <c r="Q26" i="1"/>
  <c r="Q28" i="1"/>
  <c r="Q29" i="1"/>
  <c r="D9" i="1"/>
  <c r="C9" i="1"/>
  <c r="Q27" i="1"/>
  <c r="A21" i="1"/>
  <c r="Q25" i="1"/>
  <c r="Q24" i="1"/>
  <c r="Q23" i="1"/>
  <c r="Q22" i="1"/>
  <c r="C21" i="1"/>
  <c r="E21" i="1"/>
  <c r="F21" i="1" s="1"/>
  <c r="G21" i="1" s="1"/>
  <c r="K21" i="1" s="1"/>
  <c r="C7" i="1"/>
  <c r="E26" i="1"/>
  <c r="F26" i="1"/>
  <c r="G26" i="1" s="1"/>
  <c r="K26" i="1" s="1"/>
  <c r="E27" i="1"/>
  <c r="F27" i="1"/>
  <c r="G27" i="1"/>
  <c r="K27" i="1" s="1"/>
  <c r="C8" i="1"/>
  <c r="F17" i="1"/>
  <c r="C17" i="1"/>
  <c r="E23" i="1"/>
  <c r="F23" i="1" s="1"/>
  <c r="U23" i="1" s="1"/>
  <c r="E25" i="1"/>
  <c r="F25" i="1"/>
  <c r="G25" i="1" s="1"/>
  <c r="K25" i="1" s="1"/>
  <c r="E24" i="1"/>
  <c r="F24" i="1"/>
  <c r="G24" i="1"/>
  <c r="K24" i="1"/>
  <c r="E28" i="1"/>
  <c r="F28" i="1"/>
  <c r="G28" i="1" s="1"/>
  <c r="K28" i="1" s="1"/>
  <c r="E29" i="1"/>
  <c r="F29" i="1"/>
  <c r="G29" i="1"/>
  <c r="K29" i="1" s="1"/>
  <c r="E22" i="1"/>
  <c r="F22" i="1"/>
  <c r="U22" i="1"/>
  <c r="I22" i="1" s="1"/>
  <c r="Q21" i="1"/>
  <c r="C12" i="1"/>
  <c r="C11" i="1"/>
  <c r="O33" i="1" l="1"/>
  <c r="O30" i="1"/>
  <c r="O32" i="1"/>
  <c r="O26" i="1"/>
  <c r="O27" i="1"/>
  <c r="C15" i="1"/>
  <c r="O22" i="1"/>
  <c r="O31" i="1"/>
  <c r="O28" i="1"/>
  <c r="O23" i="1"/>
  <c r="O29" i="1"/>
  <c r="O24" i="1"/>
  <c r="O25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<sst xmlns="http://schemas.openxmlformats.org/spreadsheetml/2006/main" count="73" uniqueCount="59">
  <si>
    <t>JAVSO..47..105</t>
  </si>
  <si>
    <t>BAD?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</si>
  <si>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</si>
  <si>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</si>
  <si>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</si>
  <si>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</si>
  <si>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</si>
  <si>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</si>
  <si>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</si>
  <si>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</si>
  <si>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</si>
  <si>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</si>
  <si>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</si>
  <si>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</si>
  <si>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</si>
  <si>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</si>
  <si>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</si>
  <si>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</si>
  <si>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</si>
  <si>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</si>
  <si>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</si>
  <si>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</si>
  <si>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</si>
  <si>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</si>
  <si>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</si>
  <si>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</si>
  <si>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</si>
  <si>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</si>
  <si>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</si>
  <si>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</si>
  <si>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</si>
  <si>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</si>
  <si>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G0195-1901_Hya.xls</t>
  </si>
  <si>
    <t>EW</t>
  </si>
  <si>
    <t>IBVS 5458 Eph.</t>
  </si>
  <si>
    <t>IBVS 5458</t>
  </si>
  <si>
    <t>Hya</t>
  </si>
  <si>
    <t>OEJV 0147</t>
  </si>
  <si>
    <t>I</t>
  </si>
  <si>
    <t>V0470 Hya / GSC 0195-1901</t>
  </si>
  <si>
    <t>IBVS 6048</t>
  </si>
  <si>
    <t>OEJV 0168</t>
  </si>
  <si>
    <t>JAVSO..45..121</t>
  </si>
  <si>
    <t>pg</t>
  </si>
  <si>
    <t>vis</t>
  </si>
  <si>
    <t>PE</t>
  </si>
  <si>
    <t>CCD</t>
  </si>
  <si>
    <t>s5</t>
  </si>
  <si>
    <t>s6</t>
  </si>
  <si>
    <t>s7</t>
  </si>
  <si>
    <t>JAVSO..46..184</t>
  </si>
  <si>
    <t>JAVSO..47..263</t>
  </si>
  <si>
    <t>II</t>
  </si>
  <si>
    <t>JAVSO..48..256</t>
  </si>
  <si>
    <t>JAVSO 49, 256</t>
  </si>
  <si>
    <t>JAVSO, 48, 256</t>
  </si>
  <si>
    <t>JAVSO, 49, 265</t>
  </si>
  <si>
    <t>ii</t>
  </si>
  <si>
    <t>JAVSO, 50, 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</si>
</sst>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6" fillId="0" borderId="0"/>
    <xf numFmtId="0" fontId="16" fillId="0" borderId="2" applyNumberFormat="0" applyFont="0" applyFill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15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6" fillId="0" borderId="0" xfId="0" applyFont="1" applyAlignment="1"/>
    <xf numFmtId="0" fontId="20" fillId="0" borderId="0" xfId="8" applyFont="1" applyAlignment="1">
      <alignment horizontal="left"/>
    </xf>
    <xf numFmtId="0" fontId="20" fillId="0" borderId="0" xfId="8" applyFont="1" applyAlignment="1">
      <alignment horizontal="center"/>
    </xf>
    <xf numFmtId="0" fontId="21" fillId="0" borderId="3" xfId="0" applyFont="1" applyBorder="1" applyAlignment="1">
      <alignment horizontal="center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Normal_A_1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V0470 Hya - O-C Diagr.</a:t>
            </a:r>
          </a:p>
        </c:rich>
      </c:tx>
      <c:layout>
        <c:manualLayout>
          <c:xMode val="edge"/>
          <c:yMode val="edge"/>
          <c:x val="0.3669172932330827"/>
          <c:y val="3.5190557320685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FB-4FC4-8143-366A381267E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-7.7799999999115244E-3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FB-4FC4-8143-366A381267E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FB-4FC4-8143-366A381267E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3">
                  <c:v>1.5870000002905726E-2</c:v>
                </c:pt>
                <c:pt idx="4">
                  <c:v>1.9359999991138466E-2</c:v>
                </c:pt>
                <c:pt idx="5">
                  <c:v>2.2939999995287508E-2</c:v>
                </c:pt>
                <c:pt idx="6">
                  <c:v>2.4069999999483116E-2</c:v>
                </c:pt>
                <c:pt idx="7">
                  <c:v>2.9954999998153653E-2</c:v>
                </c:pt>
                <c:pt idx="8">
                  <c:v>3.4384999999019783E-2</c:v>
                </c:pt>
                <c:pt idx="9">
                  <c:v>3.4384999999019783E-2</c:v>
                </c:pt>
                <c:pt idx="10">
                  <c:v>2.2844999999506399E-2</c:v>
                </c:pt>
                <c:pt idx="11">
                  <c:v>2.2844999999506399E-2</c:v>
                </c:pt>
                <c:pt idx="12">
                  <c:v>2.2734999991371296E-2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FB-4FC4-8143-366A381267E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FB-4FC4-8143-366A381267E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FB-4FC4-8143-366A381267E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6.3E-3</c:v>
                  </c:pt>
                  <c:pt idx="3">
                    <c:v>5.9999999999999995E-4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4.0000000000000002E-4</c:v>
                  </c:pt>
                  <c:pt idx="7">
                    <c:v>4.0000000000000002E-4</c:v>
                  </c:pt>
                  <c:pt idx="8">
                    <c:v>5.0000000000000001E-4</c:v>
                  </c:pt>
                  <c:pt idx="9">
                    <c:v>5.0000000000000001E-4</c:v>
                  </c:pt>
                  <c:pt idx="10">
                    <c:v>5.0000000000000001E-4</c:v>
                  </c:pt>
                  <c:pt idx="11">
                    <c:v>5.0000000000000001E-4</c:v>
                  </c:pt>
                  <c:pt idx="1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FB-4FC4-8143-366A381267E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8.9703726561308345E-4</c:v>
                </c:pt>
                <c:pt idx="1">
                  <c:v>1.2815143122280085E-2</c:v>
                </c:pt>
                <c:pt idx="2">
                  <c:v>1.4526473441468712E-2</c:v>
                </c:pt>
                <c:pt idx="3">
                  <c:v>1.7510896415847733E-2</c:v>
                </c:pt>
                <c:pt idx="4">
                  <c:v>2.0492871135120619E-2</c:v>
                </c:pt>
                <c:pt idx="5">
                  <c:v>2.1974881559367897E-2</c:v>
                </c:pt>
                <c:pt idx="6">
                  <c:v>2.486871909481991E-2</c:v>
                </c:pt>
                <c:pt idx="7">
                  <c:v>2.5078452948912176E-2</c:v>
                </c:pt>
                <c:pt idx="8">
                  <c:v>2.6535980822098102E-2</c:v>
                </c:pt>
                <c:pt idx="9">
                  <c:v>2.6535980822098102E-2</c:v>
                </c:pt>
                <c:pt idx="10">
                  <c:v>2.8112657110449281E-2</c:v>
                </c:pt>
                <c:pt idx="11">
                  <c:v>2.8112657110449281E-2</c:v>
                </c:pt>
                <c:pt idx="12">
                  <c:v>2.9269865690615935E-2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FB-4FC4-8143-366A381267E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7302</c:v>
                </c:pt>
                <c:pt idx="2">
                  <c:v>8350.5</c:v>
                </c:pt>
                <c:pt idx="3">
                  <c:v>10179</c:v>
                </c:pt>
                <c:pt idx="4">
                  <c:v>12006</c:v>
                </c:pt>
                <c:pt idx="5">
                  <c:v>12914</c:v>
                </c:pt>
                <c:pt idx="6">
                  <c:v>14687</c:v>
                </c:pt>
                <c:pt idx="7">
                  <c:v>14815.5</c:v>
                </c:pt>
                <c:pt idx="8">
                  <c:v>15708.5</c:v>
                </c:pt>
                <c:pt idx="9">
                  <c:v>15708.5</c:v>
                </c:pt>
                <c:pt idx="10">
                  <c:v>16674.5</c:v>
                </c:pt>
                <c:pt idx="11">
                  <c:v>16674.5</c:v>
                </c:pt>
                <c:pt idx="12">
                  <c:v>17383.5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-7.7799999999115244E-3</c:v>
                </c:pt>
                <c:pt idx="2">
                  <c:v>4.7049999993760139E-3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FB-4FC4-8143-366A38126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5984712"/>
        <c:axId val="1"/>
      </c:scatterChart>
      <c:valAx>
        <c:axId val="845984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91059231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456385934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5984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59398496240602"/>
          <c:y val="0.92105263157894735"/>
          <c:w val="0.65563909774436091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22639CE2-ED10-529A-7579-F8A346045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39</v>
      </c>
      <c r="E1" s="29"/>
      <c r="F1" s="29" t="s">
        <v>32</v>
      </c>
      <c r="G1" s="30" t="s">
        <v>33</v>
      </c>
      <c r="H1" s="10" t="s">
        <v>34</v>
      </c>
      <c r="I1" s="31">
        <v>52701.66</v>
      </c>
      <c r="J1" s="31">
        <v>0.39539000000000002</v>
      </c>
      <c r="K1" s="32" t="s">
        <v>35</v>
      </c>
      <c r="L1" s="11" t="s">
        <v>36</v>
      </c>
    </row>
    <row r="2" spans="1:12">
      <c r="A2" t="s">
        <v>24</v>
      </c>
      <c r="B2" t="s">
        <v>33</v>
      </c>
      <c r="C2" s="9" t="s">
        <v>36</v>
      </c>
      <c r="D2" t="s">
        <v>32</v>
      </c>
    </row>
    <row r="3" spans="1:12" ht="13.5" thickBot="1"/>
    <row r="4" spans="1:12" ht="14.25" thickTop="1" thickBot="1">
      <c r="A4" s="28" t="s">
        <v>34</v>
      </c>
      <c r="C4" s="7">
        <v>52701.66</v>
      </c>
      <c r="D4" s="8">
        <v>0.39539000000000002</v>
      </c>
    </row>
    <row r="5" spans="1:12" ht="13.5" thickTop="1">
      <c r="A5" s="10" t="s">
        <v>26</v>
      </c>
      <c r="B5" s="11"/>
      <c r="C5" s="12">
        <v>-9.5</v>
      </c>
      <c r="D5" s="11" t="s">
        <v>27</v>
      </c>
    </row>
    <row r="6" spans="1:12">
      <c r="A6" s="4" t="s">
        <v>2</v>
      </c>
    </row>
    <row r="7" spans="1:12">
      <c r="A7" t="s">
        <v>3</v>
      </c>
      <c r="C7">
        <f>+C4</f>
        <v>52701.66</v>
      </c>
    </row>
    <row r="8" spans="1:12">
      <c r="A8" t="s">
        <v>4</v>
      </c>
      <c r="C8">
        <f>+D4</f>
        <v>0.39539000000000002</v>
      </c>
    </row>
    <row r="9" spans="1:12">
      <c r="A9" s="26" t="s">
        <v>31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12" ht="13.5" thickBot="1">
      <c r="A10" s="11"/>
      <c r="B10" s="11"/>
      <c r="C10" s="3" t="s">
        <v>20</v>
      </c>
      <c r="D10" s="3" t="s">
        <v>21</v>
      </c>
      <c r="E10" s="11"/>
    </row>
    <row r="11" spans="1:12">
      <c r="A11" s="11" t="s">
        <v>16</v>
      </c>
      <c r="B11" s="11"/>
      <c r="C11" s="23">
        <f ca="1">INTERCEPT(INDIRECT($D$9):G992,INDIRECT($C$9):F992)</f>
        <v>8.9703726561308345E-4</v>
      </c>
      <c r="D11" s="13"/>
      <c r="E11" s="11"/>
    </row>
    <row r="12" spans="1:12">
      <c r="A12" s="11" t="s">
        <v>17</v>
      </c>
      <c r="B12" s="11"/>
      <c r="C12" s="23">
        <f ca="1">SLOPE(INDIRECT($D$9):G992,INDIRECT($C$9):F992)</f>
        <v>1.6321700707569161E-6</v>
      </c>
      <c r="D12" s="13"/>
      <c r="E12" s="11"/>
    </row>
    <row r="13" spans="1:12">
      <c r="A13" s="11" t="s">
        <v>19</v>
      </c>
      <c r="B13" s="11"/>
      <c r="C13" s="13" t="s">
        <v>14</v>
      </c>
    </row>
    <row r="14" spans="1:12">
      <c r="A14" s="11"/>
      <c r="B14" s="11"/>
      <c r="C14" s="11"/>
    </row>
    <row r="15" spans="1:12">
      <c r="A15" s="14" t="s">
        <v>18</v>
      </c>
      <c r="B15" s="11"/>
      <c r="C15" s="15">
        <f ca="1">(C7+C11)+(C8+C12)*INT(MAX(F21:F3533))</f>
        <v>59574.75363904961</v>
      </c>
      <c r="E15" s="13"/>
      <c r="F15" s="11"/>
    </row>
    <row r="16" spans="1:12">
      <c r="A16" s="18" t="s">
        <v>5</v>
      </c>
      <c r="B16" s="11"/>
      <c r="C16" s="19">
        <f ca="1">+C8+C12</f>
        <v>0.39539163217007078</v>
      </c>
      <c r="E16" s="11"/>
      <c r="F16" s="11"/>
    </row>
    <row r="17" spans="1:21" ht="13.5" thickBot="1">
      <c r="A17" s="16" t="s">
        <v>25</v>
      </c>
      <c r="B17" s="11"/>
      <c r="C17" s="11">
        <f>COUNT(C21:C2191)</f>
        <v>13</v>
      </c>
      <c r="E17" s="16" t="s">
        <v>28</v>
      </c>
      <c r="F17" s="17">
        <f ca="1">TODAY()+15018.5-B5/24</f>
        <v>60355.5</v>
      </c>
    </row>
    <row r="18" spans="1:21" ht="14.25" thickTop="1" thickBot="1">
      <c r="A18" s="18" t="s">
        <v>6</v>
      </c>
      <c r="B18" s="11"/>
      <c r="C18" s="21">
        <f ca="1">+C15</f>
        <v>59574.75363904961</v>
      </c>
      <c r="D18" s="22">
        <f ca="1">+C16</f>
        <v>0.39539163217007078</v>
      </c>
      <c r="E18" s="16" t="s">
        <v>29</v>
      </c>
      <c r="F18" s="17">
        <f ca="1">ROUND(2*(F17-C15)/C16,0)/2+1</f>
        <v>1975.5</v>
      </c>
    </row>
    <row r="19" spans="1:21" ht="13.5" thickTop="1">
      <c r="E19" s="16" t="s">
        <v>30</v>
      </c>
      <c r="F19" s="20">
        <f ca="1">+C15+C16*F18-15018.5-C5/24</f>
        <v>45337.745641734924</v>
      </c>
    </row>
    <row r="20" spans="1:21" ht="13.5" thickBot="1">
      <c r="A20" s="3" t="s">
        <v>7</v>
      </c>
      <c r="B20" s="3" t="s">
        <v>8</v>
      </c>
      <c r="C20" s="3" t="s">
        <v>9</v>
      </c>
      <c r="D20" s="3" t="s">
        <v>13</v>
      </c>
      <c r="E20" s="3" t="s">
        <v>10</v>
      </c>
      <c r="F20" s="3" t="s">
        <v>11</v>
      </c>
      <c r="G20" s="3" t="s">
        <v>12</v>
      </c>
      <c r="H20" s="6" t="s">
        <v>43</v>
      </c>
      <c r="I20" s="6" t="s">
        <v>44</v>
      </c>
      <c r="J20" s="6" t="s">
        <v>45</v>
      </c>
      <c r="K20" s="6" t="s">
        <v>46</v>
      </c>
      <c r="L20" s="6" t="s">
        <v>47</v>
      </c>
      <c r="M20" s="6" t="s">
        <v>48</v>
      </c>
      <c r="N20" s="6" t="s">
        <v>49</v>
      </c>
      <c r="O20" s="6" t="s">
        <v>23</v>
      </c>
      <c r="P20" s="5" t="s">
        <v>22</v>
      </c>
      <c r="Q20" s="3" t="s">
        <v>15</v>
      </c>
      <c r="U20" s="45" t="s">
        <v>1</v>
      </c>
    </row>
    <row r="21" spans="1:21">
      <c r="A21" t="str">
        <f>$K$1</f>
        <v>IBVS 5458</v>
      </c>
      <c r="C21" s="9">
        <f>+$C$4</f>
        <v>52701.66</v>
      </c>
      <c r="D21" s="9" t="s">
        <v>14</v>
      </c>
      <c r="E21">
        <f t="shared" ref="E21:E33" si="0">+(C21-C$7)/C$8</f>
        <v>0</v>
      </c>
      <c r="F21">
        <f t="shared" ref="F21:F33" si="1">ROUND(2*E21,0)/2</f>
        <v>0</v>
      </c>
      <c r="G21">
        <f>+C21-(C$7+F21*C$8)</f>
        <v>0</v>
      </c>
      <c r="K21">
        <f>+G21</f>
        <v>0</v>
      </c>
      <c r="O21">
        <f t="shared" ref="O21:O33" ca="1" si="2">+C$11+C$12*$F21</f>
        <v>8.9703726561308345E-4</v>
      </c>
      <c r="Q21" s="2">
        <f t="shared" ref="Q21:Q33" si="3">+C21-15018.5</f>
        <v>37683.160000000003</v>
      </c>
    </row>
    <row r="22" spans="1:21">
      <c r="A22" s="29" t="s">
        <v>37</v>
      </c>
      <c r="B22" s="33" t="s">
        <v>38</v>
      </c>
      <c r="C22" s="34">
        <v>55588.79</v>
      </c>
      <c r="D22" s="34">
        <v>0.01</v>
      </c>
      <c r="E22">
        <f t="shared" si="0"/>
        <v>7301.9803232251634</v>
      </c>
      <c r="F22">
        <f t="shared" si="1"/>
        <v>7302</v>
      </c>
      <c r="I22">
        <f>+U22</f>
        <v>-7.7799999999115244E-3</v>
      </c>
      <c r="O22">
        <f t="shared" ca="1" si="2"/>
        <v>1.2815143122280085E-2</v>
      </c>
      <c r="Q22" s="2">
        <f t="shared" si="3"/>
        <v>40570.29</v>
      </c>
      <c r="U22">
        <f>+C22-(C$7+F22*C$8)</f>
        <v>-7.7799999999115244E-3</v>
      </c>
    </row>
    <row r="23" spans="1:21">
      <c r="A23" s="35" t="s">
        <v>40</v>
      </c>
      <c r="B23" s="36" t="s">
        <v>38</v>
      </c>
      <c r="C23" s="37">
        <v>56003.368900000001</v>
      </c>
      <c r="D23" s="37">
        <v>6.3E-3</v>
      </c>
      <c r="E23">
        <f t="shared" si="0"/>
        <v>8350.5118996433848</v>
      </c>
      <c r="F23">
        <f t="shared" si="1"/>
        <v>8350.5</v>
      </c>
      <c r="O23">
        <f t="shared" ca="1" si="2"/>
        <v>1.4526473441468712E-2</v>
      </c>
      <c r="Q23" s="2">
        <f t="shared" si="3"/>
        <v>40984.868900000001</v>
      </c>
      <c r="U23">
        <f>+C23-(C$7+F23*C$8)</f>
        <v>4.7049999993760139E-3</v>
      </c>
    </row>
    <row r="24" spans="1:21">
      <c r="A24" s="37" t="s">
        <v>41</v>
      </c>
      <c r="B24" s="36" t="s">
        <v>38</v>
      </c>
      <c r="C24" s="38">
        <v>56726.350680000003</v>
      </c>
      <c r="D24" s="37">
        <v>5.9999999999999995E-4</v>
      </c>
      <c r="E24">
        <f t="shared" si="0"/>
        <v>10179.040137585675</v>
      </c>
      <c r="F24">
        <f t="shared" si="1"/>
        <v>10179</v>
      </c>
      <c r="G24">
        <f t="shared" ref="G24:G33" si="4">+C24-(C$7+F24*C$8)</f>
        <v>1.5870000002905726E-2</v>
      </c>
      <c r="K24">
        <f t="shared" ref="K24:K33" si="5">+G24</f>
        <v>1.5870000002905726E-2</v>
      </c>
      <c r="O24">
        <f t="shared" ca="1" si="2"/>
        <v>1.7510896415847733E-2</v>
      </c>
      <c r="Q24" s="2">
        <f t="shared" si="3"/>
        <v>41707.850680000003</v>
      </c>
    </row>
    <row r="25" spans="1:21">
      <c r="A25" s="39" t="s">
        <v>42</v>
      </c>
      <c r="B25" s="40" t="s">
        <v>38</v>
      </c>
      <c r="C25" s="41">
        <v>57448.731699999997</v>
      </c>
      <c r="D25" s="41">
        <v>2.9999999999999997E-4</v>
      </c>
      <c r="E25">
        <f t="shared" si="0"/>
        <v>12006.048964313697</v>
      </c>
      <c r="F25">
        <f t="shared" si="1"/>
        <v>12006</v>
      </c>
      <c r="G25">
        <f t="shared" si="4"/>
        <v>1.9359999991138466E-2</v>
      </c>
      <c r="K25">
        <f t="shared" si="5"/>
        <v>1.9359999991138466E-2</v>
      </c>
      <c r="O25">
        <f t="shared" ca="1" si="2"/>
        <v>2.0492871135120619E-2</v>
      </c>
      <c r="Q25" s="2">
        <f t="shared" si="3"/>
        <v>42430.231699999997</v>
      </c>
      <c r="R25" s="42"/>
    </row>
    <row r="26" spans="1:21">
      <c r="A26" s="46" t="s">
        <v>50</v>
      </c>
      <c r="B26" s="47" t="s">
        <v>38</v>
      </c>
      <c r="C26" s="48">
        <v>57807.749400000001</v>
      </c>
      <c r="D26" s="48">
        <v>2.0000000000000001E-4</v>
      </c>
      <c r="E26">
        <f t="shared" si="0"/>
        <v>12914.058018665108</v>
      </c>
      <c r="F26">
        <f t="shared" si="1"/>
        <v>12914</v>
      </c>
      <c r="G26">
        <f t="shared" si="4"/>
        <v>2.2939999995287508E-2</v>
      </c>
      <c r="K26">
        <f t="shared" si="5"/>
        <v>2.2939999995287508E-2</v>
      </c>
      <c r="O26">
        <f t="shared" ca="1" si="2"/>
        <v>2.1974881559367897E-2</v>
      </c>
      <c r="Q26" s="2">
        <f t="shared" si="3"/>
        <v>42789.249400000001</v>
      </c>
      <c r="R26" s="42"/>
    </row>
    <row r="27" spans="1:21">
      <c r="A27" s="43" t="s">
        <v>0</v>
      </c>
      <c r="B27" s="44" t="s">
        <v>38</v>
      </c>
      <c r="C27" s="43">
        <v>58508.777000000002</v>
      </c>
      <c r="D27" s="43">
        <v>4.0000000000000002E-4</v>
      </c>
      <c r="E27">
        <f t="shared" si="0"/>
        <v>14687.060876602844</v>
      </c>
      <c r="F27">
        <f t="shared" si="1"/>
        <v>14687</v>
      </c>
      <c r="G27">
        <f t="shared" si="4"/>
        <v>2.4069999999483116E-2</v>
      </c>
      <c r="K27">
        <f t="shared" si="5"/>
        <v>2.4069999999483116E-2</v>
      </c>
      <c r="O27">
        <f t="shared" ca="1" si="2"/>
        <v>2.486871909481991E-2</v>
      </c>
      <c r="Q27" s="2">
        <f t="shared" si="3"/>
        <v>43490.277000000002</v>
      </c>
      <c r="R27" s="42"/>
    </row>
    <row r="28" spans="1:21">
      <c r="A28" s="46" t="s">
        <v>51</v>
      </c>
      <c r="B28" s="47" t="s">
        <v>52</v>
      </c>
      <c r="C28" s="48">
        <v>58559.590499999998</v>
      </c>
      <c r="D28" s="48">
        <v>4.0000000000000002E-4</v>
      </c>
      <c r="E28">
        <f t="shared" si="0"/>
        <v>14815.575760641379</v>
      </c>
      <c r="F28">
        <f t="shared" si="1"/>
        <v>14815.5</v>
      </c>
      <c r="G28">
        <f t="shared" si="4"/>
        <v>2.9954999998153653E-2</v>
      </c>
      <c r="K28">
        <f t="shared" si="5"/>
        <v>2.9954999998153653E-2</v>
      </c>
      <c r="O28">
        <f t="shared" ca="1" si="2"/>
        <v>2.5078452948912176E-2</v>
      </c>
      <c r="Q28" s="2">
        <f t="shared" si="3"/>
        <v>43541.090499999998</v>
      </c>
      <c r="R28" s="42"/>
    </row>
    <row r="29" spans="1:21" ht="12" customHeight="1">
      <c r="A29" s="49" t="s">
        <v>53</v>
      </c>
      <c r="B29" s="50" t="s">
        <v>52</v>
      </c>
      <c r="C29" s="51">
        <v>58912.678200000002</v>
      </c>
      <c r="D29" s="51">
        <v>5.0000000000000001E-4</v>
      </c>
      <c r="E29">
        <f t="shared" si="0"/>
        <v>15708.586964768958</v>
      </c>
      <c r="F29">
        <f t="shared" si="1"/>
        <v>15708.5</v>
      </c>
      <c r="G29">
        <f t="shared" si="4"/>
        <v>3.4384999999019783E-2</v>
      </c>
      <c r="K29">
        <f t="shared" si="5"/>
        <v>3.4384999999019783E-2</v>
      </c>
      <c r="O29">
        <f t="shared" ca="1" si="2"/>
        <v>2.6535980822098102E-2</v>
      </c>
      <c r="Q29" s="2">
        <f t="shared" si="3"/>
        <v>43894.178200000002</v>
      </c>
      <c r="R29" s="42"/>
    </row>
    <row r="30" spans="1:21" ht="12" customHeight="1">
      <c r="A30" s="52" t="s">
        <v>55</v>
      </c>
      <c r="B30" s="53" t="s">
        <v>38</v>
      </c>
      <c r="C30" s="55">
        <v>58912.678200000002</v>
      </c>
      <c r="D30" s="54">
        <v>5.0000000000000001E-4</v>
      </c>
      <c r="E30">
        <f t="shared" si="0"/>
        <v>15708.586964768958</v>
      </c>
      <c r="F30">
        <f t="shared" si="1"/>
        <v>15708.5</v>
      </c>
      <c r="G30">
        <f t="shared" si="4"/>
        <v>3.4384999999019783E-2</v>
      </c>
      <c r="K30">
        <f t="shared" si="5"/>
        <v>3.4384999999019783E-2</v>
      </c>
      <c r="O30">
        <f t="shared" ca="1" si="2"/>
        <v>2.6535980822098102E-2</v>
      </c>
      <c r="Q30" s="2">
        <f t="shared" si="3"/>
        <v>43894.178200000002</v>
      </c>
    </row>
    <row r="31" spans="1:21" ht="12" customHeight="1">
      <c r="A31" s="46" t="s">
        <v>54</v>
      </c>
      <c r="B31" s="47" t="s">
        <v>52</v>
      </c>
      <c r="C31" s="48">
        <v>59294.613400000002</v>
      </c>
      <c r="D31" s="48">
        <v>5.0000000000000001E-4</v>
      </c>
      <c r="E31">
        <f t="shared" si="0"/>
        <v>16674.557778396011</v>
      </c>
      <c r="F31">
        <f t="shared" si="1"/>
        <v>16674.5</v>
      </c>
      <c r="G31">
        <f t="shared" si="4"/>
        <v>2.2844999999506399E-2</v>
      </c>
      <c r="K31">
        <f t="shared" si="5"/>
        <v>2.2844999999506399E-2</v>
      </c>
      <c r="O31">
        <f t="shared" ca="1" si="2"/>
        <v>2.8112657110449281E-2</v>
      </c>
      <c r="Q31" s="2">
        <f t="shared" si="3"/>
        <v>44276.113400000002</v>
      </c>
    </row>
    <row r="32" spans="1:21" ht="12" customHeight="1">
      <c r="A32" s="52" t="s">
        <v>56</v>
      </c>
      <c r="B32" s="53" t="s">
        <v>57</v>
      </c>
      <c r="C32" s="55">
        <v>59294.613400000002</v>
      </c>
      <c r="D32" s="54">
        <v>5.0000000000000001E-4</v>
      </c>
      <c r="E32">
        <f t="shared" si="0"/>
        <v>16674.557778396011</v>
      </c>
      <c r="F32">
        <f t="shared" si="1"/>
        <v>16674.5</v>
      </c>
      <c r="G32">
        <f t="shared" si="4"/>
        <v>2.2844999999506399E-2</v>
      </c>
      <c r="K32">
        <f t="shared" si="5"/>
        <v>2.2844999999506399E-2</v>
      </c>
      <c r="O32">
        <f t="shared" ca="1" si="2"/>
        <v>2.8112657110449281E-2</v>
      </c>
      <c r="Q32" s="2">
        <f t="shared" si="3"/>
        <v>44276.113400000002</v>
      </c>
    </row>
    <row r="33" spans="1:17" ht="12" customHeight="1">
      <c r="A33" s="54" t="s">
        <v>58</v>
      </c>
      <c r="B33" s="53" t="s">
        <v>52</v>
      </c>
      <c r="C33" s="55">
        <v>59574.944799999997</v>
      </c>
      <c r="D33" s="54">
        <v>8.0000000000000004E-4</v>
      </c>
      <c r="E33">
        <f t="shared" si="0"/>
        <v>17383.557500189669</v>
      </c>
      <c r="F33">
        <f t="shared" si="1"/>
        <v>17383.5</v>
      </c>
      <c r="G33">
        <f t="shared" si="4"/>
        <v>2.2734999991371296E-2</v>
      </c>
      <c r="K33">
        <f t="shared" si="5"/>
        <v>2.2734999991371296E-2</v>
      </c>
      <c r="O33">
        <f t="shared" ca="1" si="2"/>
        <v>2.9269865690615935E-2</v>
      </c>
      <c r="Q33" s="2">
        <f t="shared" si="3"/>
        <v>44556.444799999997</v>
      </c>
    </row>
    <row r="34" spans="1:17" ht="12" customHeight="1">
      <c r="C34" s="9"/>
      <c r="D34" s="9"/>
    </row>
    <row r="35" spans="1:17" ht="12" customHeight="1">
      <c r="C35" s="9"/>
      <c r="D35" s="9"/>
    </row>
    <row r="36" spans="1:17">
      <c r="C36" s="9"/>
      <c r="D36" s="9"/>
    </row>
    <row r="37" spans="1:17">
      <c r="C37" s="9"/>
      <c r="D37" s="9"/>
    </row>
    <row r="38" spans="1:17">
      <c r="C38" s="9"/>
      <c r="D38" s="9"/>
    </row>
    <row r="39" spans="1:17">
      <c r="C39" s="9"/>
      <c r="D39" s="9"/>
    </row>
    <row r="40" spans="1:17">
      <c r="C40" s="9"/>
      <c r="D40" s="9"/>
    </row>
    <row r="41" spans="1:17">
      <c r="C41" s="9"/>
      <c r="D41" s="9"/>
    </row>
    <row r="42" spans="1:17">
      <c r="C42" s="9"/>
      <c r="D42" s="9"/>
    </row>
    <row r="43" spans="1:17">
      <c r="C43" s="9"/>
      <c r="D43" s="9"/>
    </row>
    <row r="44" spans="1:17">
      <c r="C44" s="9"/>
      <c r="D44" s="9"/>
    </row>
    <row r="45" spans="1:17">
      <c r="C45" s="9"/>
      <c r="D45" s="9"/>
    </row>
    <row r="46" spans="1:17">
      <c r="C46" s="9"/>
      <c r="D46" s="9"/>
    </row>
    <row r="47" spans="1:17">
      <c r="C47" s="9"/>
      <c r="D47" s="9"/>
    </row>
    <row r="48" spans="1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rotectedRanges>
    <protectedRange sqref="A27:D29" name="Range1"/>
  </protectedRanges>
  <sortState xmlns:xlrd2="http://schemas.microsoft.com/office/spreadsheetml/2017/richdata2" ref="A21:U33">
    <sortCondition ref="C21:C33"/>
  </sortState>
  <phoneticPr fontId="8" type="noConversion"/>
  <hyperlinks>
    <hyperlink ref="H64056" r:id="rId1" display="http://vsolj.cetus-net.org/bulletin.html" xr:uid="{00000000-0004-0000-0000-000000000000}"/>
    <hyperlink ref="H64049" r:id="rId2" display="https://www.aavso.org/ejaavso" xr:uid="{00000000-0004-0000-0000-000001000000}"/>
    <hyperlink ref="I64056" r:id="rId3" display="http://vsolj.cetus-net.org/bulletin.html" xr:uid="{00000000-0004-0000-0000-000002000000}"/>
    <hyperlink ref="AQ57707" r:id="rId4" display="http://cdsbib.u-strasbg.fr/cgi-bin/cdsbib?1990RMxAA..21..381G" xr:uid="{00000000-0004-0000-0000-000003000000}"/>
    <hyperlink ref="H64053" r:id="rId5" display="https://www.aavso.org/ejaavso" xr:uid="{00000000-0004-0000-0000-000004000000}"/>
    <hyperlink ref="AP5071" r:id="rId6" display="http://cdsbib.u-strasbg.fr/cgi-bin/cdsbib?1990RMxAA..21..381G" xr:uid="{00000000-0004-0000-0000-000005000000}"/>
    <hyperlink ref="AP5074" r:id="rId7" display="http://cdsbib.u-strasbg.fr/cgi-bin/cdsbib?1990RMxAA..21..381G" xr:uid="{00000000-0004-0000-0000-000006000000}"/>
    <hyperlink ref="AP5072" r:id="rId8" display="http://cdsbib.u-strasbg.fr/cgi-bin/cdsbib?1990RMxAA..21..381G" xr:uid="{00000000-0004-0000-0000-000007000000}"/>
    <hyperlink ref="AP5056" r:id="rId9" display="http://cdsbib.u-strasbg.fr/cgi-bin/cdsbib?1990RMxAA..21..381G" xr:uid="{00000000-0004-0000-0000-000008000000}"/>
    <hyperlink ref="AQ5285" r:id="rId10" display="http://cdsbib.u-strasbg.fr/cgi-bin/cdsbib?1990RMxAA..21..381G" xr:uid="{00000000-0004-0000-0000-000009000000}"/>
    <hyperlink ref="AQ5289" r:id="rId11" display="http://cdsbib.u-strasbg.fr/cgi-bin/cdsbib?1990RMxAA..21..381G" xr:uid="{00000000-0004-0000-0000-00000A000000}"/>
    <hyperlink ref="AQ64969" r:id="rId12" display="http://cdsbib.u-strasbg.fr/cgi-bin/cdsbib?1990RMxAA..21..381G" xr:uid="{00000000-0004-0000-0000-00000B000000}"/>
    <hyperlink ref="I2177" r:id="rId13" display="http://vsolj.cetus-net.org/bulletin.html" xr:uid="{00000000-0004-0000-0000-00000C000000}"/>
    <hyperlink ref="H2177" r:id="rId14" display="http://vsolj.cetus-net.org/bulletin.html" xr:uid="{00000000-0004-0000-0000-00000D000000}"/>
    <hyperlink ref="AQ94" r:id="rId15" display="http://cdsbib.u-strasbg.fr/cgi-bin/cdsbib?1990RMxAA..21..381G" xr:uid="{00000000-0004-0000-0000-00000E000000}"/>
    <hyperlink ref="AQ93" r:id="rId16" display="http://cdsbib.u-strasbg.fr/cgi-bin/cdsbib?1990RMxAA..21..381G" xr:uid="{00000000-0004-0000-0000-00000F000000}"/>
    <hyperlink ref="AP3347" r:id="rId17" display="http://cdsbib.u-strasbg.fr/cgi-bin/cdsbib?1990RMxAA..21..381G" xr:uid="{00000000-0004-0000-0000-000010000000}"/>
    <hyperlink ref="AP3365" r:id="rId18" display="http://cdsbib.u-strasbg.fr/cgi-bin/cdsbib?1990RMxAA..21..381G" xr:uid="{00000000-0004-0000-0000-000011000000}"/>
    <hyperlink ref="AP3366" r:id="rId19" display="http://cdsbib.u-strasbg.fr/cgi-bin/cdsbib?1990RMxAA..21..381G" xr:uid="{00000000-0004-0000-0000-000012000000}"/>
    <hyperlink ref="AP336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2024-02-15T05:38:54Z</dcterms:modified>
</cp:coreProperties>
</file>