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8F41A40-4189-4B15-B0B6-59DADF1AD1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E24" i="1"/>
  <c r="F24" i="1"/>
  <c r="G24" i="1"/>
  <c r="H24" i="1"/>
  <c r="E23" i="1"/>
  <c r="F23" i="1"/>
  <c r="G11" i="1"/>
  <c r="F11" i="1"/>
  <c r="Q22" i="1"/>
  <c r="Q24" i="1"/>
  <c r="Q23" i="1"/>
  <c r="C21" i="1"/>
  <c r="A21" i="1"/>
  <c r="C7" i="1"/>
  <c r="C8" i="1"/>
  <c r="C17" i="1"/>
  <c r="E21" i="1"/>
  <c r="F21" i="1"/>
  <c r="G21" i="1"/>
  <c r="H21" i="1"/>
  <c r="Q21" i="1"/>
  <c r="G23" i="1"/>
  <c r="H23" i="1"/>
  <c r="E22" i="1"/>
  <c r="F22" i="1"/>
  <c r="G22" i="1"/>
  <c r="H22" i="1"/>
  <c r="C11" i="1"/>
  <c r="E15" i="1" l="1"/>
  <c r="C12" i="1"/>
  <c r="C16" i="1" l="1"/>
  <c r="D18" i="1" s="1"/>
  <c r="O24" i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<sst xmlns="http://schemas.openxmlformats.org/spreadsheetml/2006/main" count="56" uniqueCount="50">
  <si>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</si>
  <si>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</si>
  <si>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</si>
  <si>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</si>
  <si>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</si>
  <si>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</si>
  <si>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</si>
  <si>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</si>
  <si>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</si>
  <si>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</si>
  <si>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</si>
  <si>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</si>
  <si>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</si>
  <si>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</si>
  <si>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</si>
  <si>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</si>
  <si>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</si>
  <si>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</si>
  <si>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</si>
  <si>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</si>
  <si>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</si>
  <si>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</si>
  <si>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</si>
  <si>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</si>
  <si>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</si>
  <si>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</si>
  <si>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</si>
  <si>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</si>
  <si>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</si>
  <si>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</si>
  <si>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</si>
  <si>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</si>
  <si>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</si>
  <si>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</si>
  <si>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</si>
  <si>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</si>
  <si>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</si>
  <si>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G0196-1325_Hya.xls</t>
  </si>
  <si>
    <t>EW</t>
  </si>
  <si>
    <t>IBVS 5458 Eph.</t>
  </si>
  <si>
    <t>IBVS 5458</t>
  </si>
  <si>
    <t>Hya</t>
  </si>
  <si>
    <t>IBVS 6029</t>
  </si>
  <si>
    <t>II</t>
  </si>
  <si>
    <t>V0475 Hya / GSC 0196-1325</t>
  </si>
  <si>
    <t>IBVS 6048</t>
  </si>
  <si>
    <t>I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</si>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</sst>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" borderId="0" xfId="0" applyFont="1" applyFill="1" applyAlignment="1"/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V0475 Hya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-0.24660000000585569</c:v>
                </c:pt>
                <c:pt idx="2">
                  <c:v>-0.25104999999894062</c:v>
                </c:pt>
                <c:pt idx="3">
                  <c:v>-0.24715000000287546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1C-4543-BF71-CD525EE837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1C-4543-BF71-CD525EE837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1C-4543-BF71-CD525EE837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1C-4543-BF71-CD525EE837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1C-4543-BF71-CD525EE837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1C-4543-BF71-CD525EE837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1C-4543-BF71-CD525EE837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2.9031578302439298E-2</c:v>
                </c:pt>
                <c:pt idx="1">
                  <c:v>-0.24707368421584713</c:v>
                </c:pt>
                <c:pt idx="2">
                  <c:v>-0.24866578947531687</c:v>
                </c:pt>
                <c:pt idx="3">
                  <c:v>-0.24906052631650771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1C-4543-BF71-CD525EE8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21520"/>
        <c:axId val="1"/>
      </c:scatterChart>
      <c:valAx>
        <c:axId val="433121520"/>
        <c:scaling>
          <c:orientation val="minMax"/>
          <c:min val="10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12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V0475 Hya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-0.24660000000585569</c:v>
                </c:pt>
                <c:pt idx="2">
                  <c:v>-0.25104999999894062</c:v>
                </c:pt>
                <c:pt idx="3">
                  <c:v>-0.24715000000287546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F6-4016-ABAA-22E08AFB06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F6-4016-ABAA-22E08AFB06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F6-4016-ABAA-22E08AFB06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F6-4016-ABAA-22E08AFB06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F6-4016-ABAA-22E08AFB06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F6-4016-ABAA-22E08AFB06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6.9999999999999999E-4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F6-4016-ABAA-22E08AFB06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10552.5</c:v>
                </c:pt>
                <c:pt idx="3">
                  <c:v>10567.5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2.9031578302439298E-2</c:v>
                </c:pt>
                <c:pt idx="1">
                  <c:v>-0.24707368421584713</c:v>
                </c:pt>
                <c:pt idx="2">
                  <c:v>-0.24866578947531687</c:v>
                </c:pt>
                <c:pt idx="3">
                  <c:v>-0.24906052631650771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F6-4016-ABAA-22E08AFB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747992"/>
        <c:axId val="1"/>
      </c:scatterChart>
      <c:valAx>
        <c:axId val="822747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747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24956452515507"/>
          <c:y val="0.92397937099967764"/>
          <c:w val="0.6336345794613509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190500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366A28A-C7C9-CBB1-DF56-83A86A354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0</xdr:rowOff>
    </xdr:from>
    <xdr:to>
      <xdr:col>27</xdr:col>
      <xdr:colOff>390525</xdr:colOff>
      <xdr:row>18</xdr:row>
      <xdr:rowOff>85725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E61BCC9-BB64-B60D-5597-D7BAF21A1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44</v>
      </c>
      <c r="E1" s="30"/>
      <c r="F1" s="30" t="s">
        <v>37</v>
      </c>
      <c r="G1" s="31" t="s">
        <v>38</v>
      </c>
      <c r="H1" s="10" t="s">
        <v>39</v>
      </c>
      <c r="I1" s="32">
        <v>52652.73</v>
      </c>
      <c r="J1" s="32">
        <v>0.31709999999999999</v>
      </c>
      <c r="K1" s="33" t="s">
        <v>40</v>
      </c>
      <c r="L1" s="34" t="s">
        <v>41</v>
      </c>
    </row>
    <row r="2" spans="1:12" x14ac:dyDescent="0.2">
      <c r="A2" t="s">
        <v>23</v>
      </c>
      <c r="B2" t="s">
        <v>38</v>
      </c>
      <c r="C2" s="9" t="s">
        <v>41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52652.73</v>
      </c>
      <c r="D4" s="8">
        <v>0.31709999999999999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52652.73</v>
      </c>
    </row>
    <row r="8" spans="1:12" x14ac:dyDescent="0.2">
      <c r="A8" t="s">
        <v>2</v>
      </c>
      <c r="C8">
        <f>+D4</f>
        <v>0.31709999999999999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2.9031578302439298E-2</v>
      </c>
      <c r="D11" s="13"/>
      <c r="E11" s="11"/>
      <c r="F11" s="25" t="str">
        <f>"F"&amp;E19</f>
        <v>F22</v>
      </c>
      <c r="G11" s="26" t="str">
        <f>"G"&amp;E19</f>
        <v>G22</v>
      </c>
    </row>
    <row r="12" spans="1:12" x14ac:dyDescent="0.2">
      <c r="A12" s="11" t="s">
        <v>15</v>
      </c>
      <c r="B12" s="11"/>
      <c r="C12" s="24">
        <f ca="1">SLOPE(INDIRECT($G$11):G992,INDIRECT($F$11):F992)</f>
        <v>-2.6315789412722688E-5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47</v>
      </c>
      <c r="E13" s="12">
        <v>1</v>
      </c>
    </row>
    <row r="14" spans="1:12" x14ac:dyDescent="0.2">
      <c r="A14" s="11"/>
      <c r="B14" s="11"/>
      <c r="C14" s="11"/>
      <c r="D14" s="16" t="s">
        <v>32</v>
      </c>
      <c r="E14" s="17">
        <f ca="1">NOW()+15018.5+$C$9/24</f>
        <v>60355.778793171296</v>
      </c>
    </row>
    <row r="15" spans="1:12" x14ac:dyDescent="0.2">
      <c r="A15" s="14" t="s">
        <v>16</v>
      </c>
      <c r="B15" s="11"/>
      <c r="C15" s="15">
        <f ca="1">(C7+C11)+(C8+C12)*INT(MAX(F21:F3533))</f>
        <v>56003.276652631583</v>
      </c>
      <c r="D15" s="16" t="s">
        <v>48</v>
      </c>
      <c r="E15" s="17">
        <f ca="1">ROUND(2*(E14-$C$7)/$C$8,0)/2+E13</f>
        <v>24293</v>
      </c>
    </row>
    <row r="16" spans="1:12" x14ac:dyDescent="0.2">
      <c r="A16" s="18" t="s">
        <v>3</v>
      </c>
      <c r="B16" s="11"/>
      <c r="C16" s="19">
        <f ca="1">+C8+C12</f>
        <v>0.31707368421058729</v>
      </c>
      <c r="D16" s="16" t="s">
        <v>33</v>
      </c>
      <c r="E16" s="26">
        <f ca="1">ROUND(2*(E14-$C$15)/$C$16,0)/2+E13</f>
        <v>13728</v>
      </c>
    </row>
    <row r="17" spans="1:17" ht="13.5" thickBot="1" x14ac:dyDescent="0.25">
      <c r="A17" s="16" t="s">
        <v>29</v>
      </c>
      <c r="B17" s="11"/>
      <c r="C17" s="11">
        <f>COUNT(C21:C2191)</f>
        <v>4</v>
      </c>
      <c r="D17" s="16" t="s">
        <v>34</v>
      </c>
      <c r="E17" s="20">
        <f ca="1">+$C$15+$C$16*E16-15018.5-$C$9/24</f>
        <v>45337.960022807863</v>
      </c>
    </row>
    <row r="18" spans="1:17" ht="14.25" thickTop="1" thickBot="1" x14ac:dyDescent="0.25">
      <c r="A18" s="18" t="s">
        <v>4</v>
      </c>
      <c r="B18" s="11"/>
      <c r="C18" s="21">
        <f ca="1">+C15</f>
        <v>56003.276652631583</v>
      </c>
      <c r="D18" s="22">
        <f ca="1">+C16</f>
        <v>0.31707368421058729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49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5458</v>
      </c>
      <c r="C21" s="9">
        <f>+$C$4</f>
        <v>52652.73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2.9031578302439298E-2</v>
      </c>
      <c r="Q21" s="2">
        <f>+C21-15018.5</f>
        <v>37634.230000000003</v>
      </c>
    </row>
    <row r="22" spans="1:17" x14ac:dyDescent="0.2">
      <c r="A22" s="37" t="s">
        <v>45</v>
      </c>
      <c r="B22" s="38" t="s">
        <v>46</v>
      </c>
      <c r="C22" s="39">
        <v>55979.496599999999</v>
      </c>
      <c r="D22" s="39">
        <v>2.2000000000000001E-3</v>
      </c>
      <c r="E22">
        <f>+(C22-C$7)/C$8</f>
        <v>10491.222327341518</v>
      </c>
      <c r="F22" s="40">
        <f>ROUND(2*E22,0)/2+1</f>
        <v>10492</v>
      </c>
      <c r="G22">
        <f>+C22-(C$7+F22*C$8)</f>
        <v>-0.24660000000585569</v>
      </c>
      <c r="H22">
        <f>+G22</f>
        <v>-0.24660000000585569</v>
      </c>
      <c r="O22">
        <f ca="1">+C$11+C$12*$F22</f>
        <v>-0.24707368421584713</v>
      </c>
      <c r="Q22" s="2">
        <f>+C22-15018.5</f>
        <v>40960.996599999999</v>
      </c>
    </row>
    <row r="23" spans="1:17" x14ac:dyDescent="0.2">
      <c r="A23" s="35" t="s">
        <v>42</v>
      </c>
      <c r="B23" s="36" t="s">
        <v>43</v>
      </c>
      <c r="C23" s="35">
        <v>55998.676700000004</v>
      </c>
      <c r="D23" s="35">
        <v>6.9999999999999999E-4</v>
      </c>
      <c r="E23">
        <f>+(C23-C$7)/C$8</f>
        <v>10551.708293913594</v>
      </c>
      <c r="F23" s="40">
        <f>ROUND(2*E23,0)/2+1</f>
        <v>10552.5</v>
      </c>
      <c r="G23" s="41">
        <f>+C23-(C$7+F23*C$8)</f>
        <v>-0.25104999999894062</v>
      </c>
      <c r="H23">
        <f>+G23</f>
        <v>-0.25104999999894062</v>
      </c>
      <c r="O23">
        <f ca="1">+C$11+C$12*$F23</f>
        <v>-0.24866578947531687</v>
      </c>
      <c r="Q23" s="2">
        <f>+C23-15018.5</f>
        <v>40980.176700000004</v>
      </c>
    </row>
    <row r="24" spans="1:17" x14ac:dyDescent="0.2">
      <c r="A24" s="37" t="s">
        <v>45</v>
      </c>
      <c r="B24" s="38" t="s">
        <v>43</v>
      </c>
      <c r="C24" s="39">
        <v>56003.437100000003</v>
      </c>
      <c r="D24" s="39">
        <v>3.0999999999999999E-3</v>
      </c>
      <c r="E24">
        <f>+(C24-C$7)/C$8</f>
        <v>10566.720592872909</v>
      </c>
      <c r="F24" s="40">
        <f>ROUND(2*E24,0)/2+1</f>
        <v>10567.5</v>
      </c>
      <c r="G24">
        <f>+C24-(C$7+F24*C$8)</f>
        <v>-0.24715000000287546</v>
      </c>
      <c r="H24">
        <f>+G24</f>
        <v>-0.24715000000287546</v>
      </c>
      <c r="O24">
        <f ca="1">+C$11+C$12*$F24</f>
        <v>-0.24906052631650771</v>
      </c>
      <c r="Q24" s="2">
        <f>+C24-15018.5</f>
        <v>40984.937100000003</v>
      </c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2024-02-15T05:41:27Z</dcterms:modified>
</cp:coreProperties>
</file>