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667349-2CF4-45F5-9EBB-1CD4E31931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K24" i="1" s="1"/>
  <c r="D9" i="1"/>
  <c r="C9" i="1"/>
  <c r="E22" i="1"/>
  <c r="F22" i="1"/>
  <c r="G22" i="1" s="1"/>
  <c r="K22" i="1" s="1"/>
  <c r="E23" i="1"/>
  <c r="F23" i="1"/>
  <c r="G23" i="1" s="1"/>
  <c r="K23" i="1" s="1"/>
  <c r="Q24" i="1"/>
  <c r="Q22" i="1"/>
  <c r="Q23" i="1"/>
  <c r="E21" i="1"/>
  <c r="F21" i="1" s="1"/>
  <c r="G21" i="1" s="1"/>
  <c r="I21" i="1" s="1"/>
  <c r="F16" i="1"/>
  <c r="C17" i="1"/>
  <c r="Q21" i="1"/>
  <c r="C12" i="1"/>
  <c r="C11" i="1"/>
  <c r="C15" i="1" l="1"/>
  <c r="F18" i="1" s="1"/>
  <c r="O24" i="1"/>
  <c r="O22" i="1"/>
  <c r="O21" i="1"/>
  <c r="O23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<sst xmlns="http://schemas.openxmlformats.org/spreadsheetml/2006/main" count="54" uniqueCount="50">
  <si>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</si>
  <si>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</si>
  <si>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</si>
  <si>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</si>
  <si>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</si>
  <si>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</si>
  <si>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</si>
  <si>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</si>
  <si>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</si>
  <si>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</si>
  <si>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</si>
  <si>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</si>
  <si>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</si>
  <si>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</si>
  <si>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</si>
  <si>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</si>
  <si>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</si>
  <si>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</si>
  <si>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</si>
  <si>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</si>
  <si>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</si>
  <si>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</si>
  <si>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</si>
  <si>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</si>
  <si>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</si>
  <si>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</si>
  <si>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</si>
  <si>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</si>
  <si>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</si>
  <si>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</si>
  <si>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</si>
  <si>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</si>
  <si>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</si>
  <si>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</si>
  <si>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</si>
  <si>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</si>
  <si>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</si>
  <si>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</si>
  <si>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V0514 Hya / GSC 4882-0488</t>
  </si>
  <si>
    <t>G4882-0488</t>
  </si>
  <si>
    <t xml:space="preserve">EW        </t>
  </si>
  <si>
    <t>IBVS 5945</t>
  </si>
  <si>
    <t>I</t>
  </si>
  <si>
    <t>IBVS 5992</t>
  </si>
  <si>
    <t>IBVS 6029</t>
  </si>
  <si>
    <t>pg</t>
  </si>
  <si>
    <t>vis</t>
  </si>
  <si>
    <t>PE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</si>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</sst>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0" fillId="0" borderId="0" xfId="0" applyFont="1" applyAlignment="1"/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 Hya - O-C Diagr.</a:t>
            </a:r>
          </a:p>
        </c:rich>
      </c:tx>
      <c:layout>
        <c:manualLayout>
          <c:xMode val="edge"/>
          <c:yMode val="edge"/>
          <c:x val="0.38640595903165736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88826815642457"/>
          <c:y val="0.14117667333506626"/>
          <c:w val="0.83100558659217882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96-4AA0-894D-9C4FDC4785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4.403999999340158E-3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96-4AA0-894D-9C4FDC4785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96-4AA0-894D-9C4FDC4785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1.2712000003375579E-2</c:v>
                </c:pt>
                <c:pt idx="2">
                  <c:v>1.1864000000059605E-2</c:v>
                </c:pt>
                <c:pt idx="3">
                  <c:v>1.0768000000098255E-2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96-4AA0-894D-9C4FDC4785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96-4AA0-894D-9C4FDC4785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96-4AA0-894D-9C4FDC4785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96-4AA0-894D-9C4FDC4785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1.7041698140792125E-2</c:v>
                </c:pt>
                <c:pt idx="1">
                  <c:v>1.2737597607201135E-2</c:v>
                </c:pt>
                <c:pt idx="2">
                  <c:v>1.1815355443323497E-2</c:v>
                </c:pt>
                <c:pt idx="3">
                  <c:v>1.0791046953008809E-2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96-4AA0-894D-9C4FDC4785B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-751</c:v>
                </c:pt>
                <c:pt idx="1">
                  <c:v>3972</c:v>
                </c:pt>
                <c:pt idx="2">
                  <c:v>4984</c:v>
                </c:pt>
                <c:pt idx="3">
                  <c:v>6108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96-4AA0-894D-9C4FDC478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9416"/>
        <c:axId val="1"/>
      </c:scatterChart>
      <c:valAx>
        <c:axId val="710199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93296089385477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2681564245807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743016759776536"/>
          <c:y val="0.92353064690443099"/>
          <c:w val="0.6634078212290502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A576C5-DE1F-ED05-3224-29123D16B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29"/>
      <c r="F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5" t="s">
        <v>0</v>
      </c>
      <c r="C4" s="28">
        <v>53433.644999999997</v>
      </c>
      <c r="D4" s="30">
        <v>0.37440400000000001</v>
      </c>
    </row>
    <row r="5" spans="1:6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5">
        <v>53714.817999999999</v>
      </c>
      <c r="D7" s="27" t="s">
        <v>49</v>
      </c>
    </row>
    <row r="8" spans="1:6" x14ac:dyDescent="0.2">
      <c r="A8" t="s">
        <v>3</v>
      </c>
      <c r="C8" s="35">
        <v>0.37440400000000001</v>
      </c>
      <c r="D8" s="27" t="s">
        <v>49</v>
      </c>
    </row>
    <row r="9" spans="1:6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1.6357306969772258E-2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-9.1130648604509634E-7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56001.688423046959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0.37440308869351396</v>
      </c>
      <c r="E16" s="14" t="s">
        <v>30</v>
      </c>
      <c r="F16" s="15">
        <f ca="1">NOW()+15018.5+$C$5/24</f>
        <v>60355.783176157405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15">
        <f ca="1">ROUND(2*(F16-$C$7)/$C$8,0)/2+F15</f>
        <v>17738.5</v>
      </c>
    </row>
    <row r="18" spans="1:21" ht="14.25" thickTop="1" thickBot="1" x14ac:dyDescent="0.25">
      <c r="A18" s="16" t="s">
        <v>5</v>
      </c>
      <c r="B18" s="10"/>
      <c r="C18" s="19">
        <f ca="1">+C15</f>
        <v>56001.688423046959</v>
      </c>
      <c r="D18" s="20">
        <f ca="1">+C16</f>
        <v>0.37440308869351396</v>
      </c>
      <c r="E18" s="14" t="s">
        <v>31</v>
      </c>
      <c r="F18" s="23">
        <f ca="1">ROUND(2*(F16-$C$15)/$C$16,0)/2+F15</f>
        <v>11630.5</v>
      </c>
    </row>
    <row r="19" spans="1:21" ht="13.5" thickTop="1" x14ac:dyDescent="0.2">
      <c r="E19" s="14" t="s">
        <v>32</v>
      </c>
      <c r="F19" s="18">
        <f ca="1">+$C$15+$C$16*F18-15018.5-$C$5/24</f>
        <v>45338.079379430208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27" t="s">
        <v>37</v>
      </c>
      <c r="C21" s="8">
        <v>53433.644999999997</v>
      </c>
      <c r="D21" s="8" t="s">
        <v>13</v>
      </c>
      <c r="E21">
        <f>+(C21-C$7)/C$8</f>
        <v>-750.98823730516369</v>
      </c>
      <c r="F21">
        <f>ROUND(2*E21,0)/2</f>
        <v>-751</v>
      </c>
      <c r="G21">
        <f>+C21-(C$7+F21*C$8)</f>
        <v>4.403999999340158E-3</v>
      </c>
      <c r="I21">
        <f>+G21</f>
        <v>4.403999999340158E-3</v>
      </c>
      <c r="O21">
        <f ca="1">+C$11+C$12*$F21</f>
        <v>1.7041698140792125E-2</v>
      </c>
      <c r="Q21" s="2">
        <f>+C21-15018.5</f>
        <v>38415.144999999997</v>
      </c>
    </row>
    <row r="22" spans="1:21" x14ac:dyDescent="0.2">
      <c r="A22" s="31" t="s">
        <v>41</v>
      </c>
      <c r="B22" s="32" t="s">
        <v>42</v>
      </c>
      <c r="C22" s="31">
        <v>55201.963400000001</v>
      </c>
      <c r="D22" s="31">
        <v>1E-4</v>
      </c>
      <c r="E22">
        <f>+(C22-C$7)/C$8</f>
        <v>3972.0339526287144</v>
      </c>
      <c r="F22">
        <f>ROUND(2*E22,0)/2</f>
        <v>3972</v>
      </c>
      <c r="G22">
        <f>+C22-(C$7+F22*C$8)</f>
        <v>1.2712000003375579E-2</v>
      </c>
      <c r="K22">
        <f>+G22</f>
        <v>1.2712000003375579E-2</v>
      </c>
      <c r="O22">
        <f ca="1">+C$11+C$12*$F22</f>
        <v>1.2737597607201135E-2</v>
      </c>
      <c r="Q22" s="2">
        <f>+C22-15018.5</f>
        <v>40183.463400000001</v>
      </c>
    </row>
    <row r="23" spans="1:21" x14ac:dyDescent="0.2">
      <c r="A23" s="31" t="s">
        <v>43</v>
      </c>
      <c r="B23" s="32" t="s">
        <v>42</v>
      </c>
      <c r="C23" s="31">
        <v>55580.859400000001</v>
      </c>
      <c r="D23" s="31">
        <v>1.1000000000000001E-3</v>
      </c>
      <c r="E23">
        <f>+(C23-C$7)/C$8</f>
        <v>4984.0316876956495</v>
      </c>
      <c r="F23">
        <f>ROUND(2*E23,0)/2</f>
        <v>4984</v>
      </c>
      <c r="G23">
        <f>+C23-(C$7+F23*C$8)</f>
        <v>1.1864000000059605E-2</v>
      </c>
      <c r="K23">
        <f>+G23</f>
        <v>1.1864000000059605E-2</v>
      </c>
      <c r="O23">
        <f ca="1">+C$11+C$12*$F23</f>
        <v>1.1815355443323497E-2</v>
      </c>
      <c r="Q23" s="2">
        <f>+C23-15018.5</f>
        <v>40562.359400000001</v>
      </c>
    </row>
    <row r="24" spans="1:21" x14ac:dyDescent="0.2">
      <c r="A24" s="33" t="s">
        <v>44</v>
      </c>
      <c r="B24" s="34" t="s">
        <v>42</v>
      </c>
      <c r="C24" s="33">
        <v>56001.688399999999</v>
      </c>
      <c r="D24" s="33">
        <v>5.9999999999999995E-4</v>
      </c>
      <c r="E24">
        <f>+(C24-C$7)/C$8</f>
        <v>6108.0287603764909</v>
      </c>
      <c r="F24">
        <f>ROUND(2*E24,0)/2</f>
        <v>6108</v>
      </c>
      <c r="G24">
        <f>+C24-(C$7+F24*C$8)</f>
        <v>1.0768000000098255E-2</v>
      </c>
      <c r="K24">
        <f>+G24</f>
        <v>1.0768000000098255E-2</v>
      </c>
      <c r="O24">
        <f ca="1">+C$11+C$12*$F24</f>
        <v>1.0791046953008809E-2</v>
      </c>
      <c r="Q24" s="2">
        <f>+C24-15018.5</f>
        <v>40983.188399999999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2024-02-15T05:47:46Z</dcterms:modified>
</cp:coreProperties>
</file>