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0791FAE-E766-41E6-BBCD-14D76A7D332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C7" i="1"/>
  <c r="C8" i="1"/>
  <c r="E22" i="1"/>
  <c r="F22" i="1"/>
  <c r="G22" i="1"/>
  <c r="K22" i="1"/>
  <c r="E9" i="1"/>
  <c r="D9" i="1"/>
  <c r="Q23" i="1"/>
  <c r="Q22" i="1"/>
  <c r="D8" i="1"/>
  <c r="F16" i="1"/>
  <c r="C17" i="1"/>
  <c r="Q21" i="1"/>
  <c r="E23" i="1"/>
  <c r="F23" i="1"/>
  <c r="G23" i="1"/>
  <c r="J23" i="1"/>
  <c r="E21" i="1"/>
  <c r="F21" i="1"/>
  <c r="G21" i="1"/>
  <c r="E24" i="1"/>
  <c r="F24" i="1"/>
  <c r="G24" i="1"/>
  <c r="K24" i="1"/>
  <c r="H21" i="1"/>
  <c r="C12" i="1"/>
  <c r="C11" i="1"/>
  <c r="O24" i="1" l="1"/>
  <c r="C15" i="1"/>
  <c r="F18" i="1" s="1"/>
  <c r="O21" i="1"/>
  <c r="O23" i="1"/>
  <c r="O22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<sst xmlns="http://schemas.openxmlformats.org/spreadsheetml/2006/main" count="57" uniqueCount="52">
  <si>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</si>
  <si>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</si>
  <si>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</si>
  <si>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</si>
  <si>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</si>
  <si>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</si>
  <si>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</si>
  <si>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</si>
  <si>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</si>
  <si>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</si>
  <si>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</si>
  <si>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</si>
  <si>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</si>
  <si>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</si>
  <si>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</si>
  <si>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</si>
  <si>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</si>
  <si>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</si>
  <si>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</si>
  <si>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</si>
  <si>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</si>
  <si>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</si>
  <si>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</si>
  <si>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</si>
  <si>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</si>
  <si>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</si>
  <si>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</si>
  <si>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</si>
  <si>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</si>
  <si>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</si>
  <si>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</si>
  <si>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</si>
  <si>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</si>
  <si>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</si>
  <si>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</si>
  <si>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</si>
  <si>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</si>
  <si>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</si>
  <si>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</si>
  <si>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</si>
  <si>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</si>
  <si>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V0519 Hya</t>
  </si>
  <si>
    <t>2015L</t>
  </si>
  <si>
    <t xml:space="preserve">G230.0629 </t>
  </si>
  <si>
    <t>EW</t>
  </si>
  <si>
    <t xml:space="preserve">V0519 Hya / GSC 230.0629 </t>
  </si>
  <si>
    <t>GCVS</t>
  </si>
  <si>
    <t>IBVS 6029</t>
  </si>
  <si>
    <t>II</t>
  </si>
  <si>
    <t>IBVS 6157</t>
  </si>
  <si>
    <t>VSB-64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</si>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</sst>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>
      <alignment vertical="top"/>
    </xf>
    <xf numFmtId="0" fontId="17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Border="1" applyAlignment="1">
      <alignment horizontal="center"/>
    </xf>
    <xf numFmtId="172" fontId="20" fillId="0" borderId="0" xfId="0" applyNumberFormat="1" applyFont="1" applyFill="1" applyBorder="1" applyAlignment="1" applyProtection="1">
      <alignment horizontal="left" vertical="top"/>
    </xf>
    <xf numFmtId="0" fontId="20" fillId="0" borderId="0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V0519 Hya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  <c:pt idx="2">
                  <c:v>8259.5</c:v>
                </c:pt>
                <c:pt idx="3">
                  <c:v>10058.5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E8-4B81-A998-835AF98F08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  <c:pt idx="2">
                  <c:v>8259.5</c:v>
                </c:pt>
                <c:pt idx="3">
                  <c:v>10058.5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E8-4B81-A998-835AF98F08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  <c:pt idx="2">
                  <c:v>8259.5</c:v>
                </c:pt>
                <c:pt idx="3">
                  <c:v>10058.5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3.8821000001917128E-2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E8-4B81-A998-835AF98F08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  <c:pt idx="2">
                  <c:v>8259.5</c:v>
                </c:pt>
                <c:pt idx="3">
                  <c:v>10058.5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2.5786999991396442E-2</c:v>
                </c:pt>
                <c:pt idx="3">
                  <c:v>5.0702999993518461E-2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E8-4B81-A998-835AF98F08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  <c:pt idx="2">
                  <c:v>8259.5</c:v>
                </c:pt>
                <c:pt idx="3">
                  <c:v>10058.5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E8-4B81-A998-835AF98F08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  <c:pt idx="2">
                  <c:v>8259.5</c:v>
                </c:pt>
                <c:pt idx="3">
                  <c:v>10058.5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E8-4B81-A998-835AF98F08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  <c:pt idx="2">
                  <c:v>8259.5</c:v>
                </c:pt>
                <c:pt idx="3">
                  <c:v>10058.5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E8-4B81-A998-835AF98F08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  <c:pt idx="2">
                  <c:v>8259.5</c:v>
                </c:pt>
                <c:pt idx="3">
                  <c:v>10058.5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-6.7417413144510094E-4</c:v>
                </c:pt>
                <c:pt idx="1">
                  <c:v>2.6752744040199176E-2</c:v>
                </c:pt>
                <c:pt idx="2">
                  <c:v>4.0168272571646194E-2</c:v>
                </c:pt>
                <c:pt idx="3">
                  <c:v>4.9064157506431755E-2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E8-4B81-A998-835AF98F087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  <c:pt idx="2">
                  <c:v>8259.5</c:v>
                </c:pt>
                <c:pt idx="3">
                  <c:v>10058.5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E8-4B81-A998-835AF98F0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594088"/>
        <c:axId val="1"/>
      </c:scatterChart>
      <c:valAx>
        <c:axId val="824594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594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6320ABB-7BF8-E4D6-56EE-9FB02DCF9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1" t="s">
        <v>41</v>
      </c>
      <c r="G1" s="34" t="s">
        <v>42</v>
      </c>
      <c r="H1" s="35"/>
      <c r="I1" s="36" t="s">
        <v>43</v>
      </c>
      <c r="J1" s="31" t="s">
        <v>41</v>
      </c>
      <c r="K1" s="37">
        <v>9.1322899999999994</v>
      </c>
      <c r="L1" s="38">
        <v>4.3235999999999999</v>
      </c>
      <c r="M1" s="39">
        <v>53783.728000000003</v>
      </c>
      <c r="N1" s="39">
        <v>0.40168199999999998</v>
      </c>
      <c r="O1" s="40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53783.728000000003</v>
      </c>
      <c r="D4" s="28">
        <v>0.40168199999999998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9">
        <f>M1</f>
        <v>53783.728000000003</v>
      </c>
      <c r="D7" s="29" t="s">
        <v>46</v>
      </c>
    </row>
    <row r="8" spans="1:15" x14ac:dyDescent="0.2">
      <c r="A8" t="s">
        <v>3</v>
      </c>
      <c r="C8" s="49">
        <f>N1</f>
        <v>0.40168199999999998</v>
      </c>
      <c r="D8" s="29" t="str">
        <f>D7</f>
        <v>GCVS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-6.7417413144510094E-4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4.944905466806865E-6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57823.894617685059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0.4016869449054668</v>
      </c>
      <c r="E16" s="14" t="s">
        <v>30</v>
      </c>
      <c r="F16" s="33">
        <f ca="1">NOW()+15018.5+$C$5/24</f>
        <v>60355.78367719907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16362.5</v>
      </c>
    </row>
    <row r="18" spans="1:21" ht="14.25" thickTop="1" thickBot="1" x14ac:dyDescent="0.25">
      <c r="A18" s="16" t="s">
        <v>5</v>
      </c>
      <c r="B18" s="10"/>
      <c r="C18" s="19">
        <f ca="1">+C15</f>
        <v>57823.894617685059</v>
      </c>
      <c r="D18" s="20">
        <f ca="1">+C16</f>
        <v>0.4016869449054668</v>
      </c>
      <c r="E18" s="14" t="s">
        <v>36</v>
      </c>
      <c r="F18" s="23">
        <f ca="1">ROUND(2*(F16-$C$15)/$C$16,0)/2+F15</f>
        <v>6304</v>
      </c>
    </row>
    <row r="19" spans="1:21" ht="13.5" thickTop="1" x14ac:dyDescent="0.2">
      <c r="E19" s="14" t="s">
        <v>31</v>
      </c>
      <c r="F19" s="18">
        <f ca="1">+$C$15+$C$16*F18-15018.5-$C$5/24</f>
        <v>45338.024951702457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53783.728000000003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-6.7417413144510094E-4</v>
      </c>
      <c r="Q21" s="2">
        <f>+C21-15018.5</f>
        <v>38765.228000000003</v>
      </c>
    </row>
    <row r="22" spans="1:21" x14ac:dyDescent="0.2">
      <c r="A22" s="41" t="s">
        <v>47</v>
      </c>
      <c r="B22" s="42" t="s">
        <v>48</v>
      </c>
      <c r="C22" s="41">
        <v>56011.682999999997</v>
      </c>
      <c r="D22" s="41">
        <v>4.0000000000000002E-4</v>
      </c>
      <c r="E22">
        <f>+(C22-C$7)/C$8</f>
        <v>5546.5641975492917</v>
      </c>
      <c r="F22">
        <f>ROUND(2*E22,0)/2</f>
        <v>5546.5</v>
      </c>
      <c r="G22">
        <f>+C22-(C$7+F22*C$8)</f>
        <v>2.5786999991396442E-2</v>
      </c>
      <c r="K22">
        <f>+G22</f>
        <v>2.5786999991396442E-2</v>
      </c>
      <c r="O22">
        <f ca="1">+C$11+C$12*$F22</f>
        <v>2.6752744040199176E-2</v>
      </c>
      <c r="Q22" s="2">
        <f>+C22-15018.5</f>
        <v>40993.182999999997</v>
      </c>
    </row>
    <row r="23" spans="1:21" x14ac:dyDescent="0.2">
      <c r="A23" s="43" t="s">
        <v>49</v>
      </c>
      <c r="B23" s="44"/>
      <c r="C23" s="43">
        <v>57101.459300000002</v>
      </c>
      <c r="D23" s="43">
        <v>1.5E-3</v>
      </c>
      <c r="E23">
        <f>+(C23-C$7)/C$8</f>
        <v>8259.5966461031348</v>
      </c>
      <c r="F23">
        <f>ROUND(2*E23,0)/2</f>
        <v>8259.5</v>
      </c>
      <c r="G23">
        <f>+C23-(C$7+F23*C$8)</f>
        <v>3.8821000001917128E-2</v>
      </c>
      <c r="J23">
        <f>+G23</f>
        <v>3.8821000001917128E-2</v>
      </c>
      <c r="O23">
        <f ca="1">+C$11+C$12*$F23</f>
        <v>4.0168272571646194E-2</v>
      </c>
      <c r="Q23" s="2">
        <f>+C23-15018.5</f>
        <v>42082.959300000002</v>
      </c>
    </row>
    <row r="24" spans="1:21" x14ac:dyDescent="0.2">
      <c r="A24" s="45" t="s">
        <v>50</v>
      </c>
      <c r="B24" s="46" t="s">
        <v>48</v>
      </c>
      <c r="C24" s="47">
        <v>57824.097099999999</v>
      </c>
      <c r="D24" s="48" t="s">
        <v>51</v>
      </c>
      <c r="E24">
        <f>+(C24-C$7)/C$8</f>
        <v>10058.626226716648</v>
      </c>
      <c r="F24">
        <f>ROUND(2*E24,0)/2</f>
        <v>10058.5</v>
      </c>
      <c r="G24">
        <f>+C24-(C$7+F24*C$8)</f>
        <v>5.0702999993518461E-2</v>
      </c>
      <c r="K24">
        <f>+G24</f>
        <v>5.0702999993518461E-2</v>
      </c>
      <c r="O24">
        <f ca="1">+C$11+C$12*$F24</f>
        <v>4.9064157506431755E-2</v>
      </c>
      <c r="Q24" s="2">
        <f>+C24-15018.5</f>
        <v>42805.597099999999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2024-02-15T05:48:29Z</dcterms:modified>
</cp:coreProperties>
</file>