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51E5EDC-2C1A-4FC2-BFC9-63282D132C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G11" i="1"/>
  <c r="F11" i="1"/>
  <c r="C7" i="1"/>
  <c r="C8" i="1"/>
  <c r="Q23" i="1"/>
  <c r="Q22" i="1"/>
  <c r="E15" i="1"/>
  <c r="C17" i="1"/>
  <c r="Q21" i="1"/>
  <c r="E22" i="1"/>
  <c r="F22" i="1"/>
  <c r="E21" i="1"/>
  <c r="F21" i="1"/>
  <c r="E24" i="1"/>
  <c r="F24" i="1"/>
  <c r="G24" i="1"/>
  <c r="I24" i="1"/>
  <c r="G21" i="1"/>
  <c r="G22" i="1"/>
  <c r="I22" i="1"/>
  <c r="E23" i="1"/>
  <c r="F23" i="1"/>
  <c r="G23" i="1"/>
  <c r="I23" i="1"/>
  <c r="H21" i="1"/>
  <c r="C12" i="1"/>
  <c r="C11" i="1"/>
  <c r="O21" i="1" l="1"/>
  <c r="O24" i="1"/>
  <c r="C15" i="1"/>
  <c r="O23" i="1"/>
  <c r="O22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<sst xmlns="http://schemas.openxmlformats.org/spreadsheetml/2006/main" count="51" uniqueCount="49">
  <si>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</si>
  <si>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</si>
  <si>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</si>
  <si>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</si>
  <si>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</si>
  <si>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</si>
  <si>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</si>
  <si>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</si>
  <si>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</si>
  <si>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</si>
  <si>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</si>
  <si>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</si>
  <si>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</si>
  <si>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</si>
  <si>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</si>
  <si>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</si>
  <si>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</si>
  <si>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</si>
  <si>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</si>
  <si>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</si>
  <si>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</si>
  <si>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</si>
  <si>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</si>
  <si>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</si>
  <si>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</si>
  <si>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</si>
  <si>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</si>
  <si>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</si>
  <si>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</si>
  <si>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</si>
  <si>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</si>
  <si>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</si>
  <si>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</si>
  <si>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</si>
  <si>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</si>
  <si>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</si>
  <si>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</si>
  <si>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</si>
  <si>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</si>
  <si>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 xml:space="preserve">2007OEJV...73....1P </t>
  </si>
  <si>
    <t>OEJV</t>
  </si>
  <si>
    <t>OEJV 73</t>
  </si>
  <si>
    <t>OEJV 48</t>
  </si>
  <si>
    <t>II</t>
  </si>
  <si>
    <t>I</t>
  </si>
  <si>
    <t>OEJV 0155</t>
  </si>
  <si>
    <t>0,0030</t>
  </si>
  <si>
    <t xml:space="preserve">V0553 Hya / GSC 6686-0470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</si>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</sst>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/>
    <xf numFmtId="0" fontId="5" fillId="0" borderId="0" xfId="0" applyFont="1" applyAlignment="1">
      <alignment vertical="center"/>
    </xf>
    <xf numFmtId="0" fontId="16" fillId="0" borderId="0" xfId="7" applyAlignment="1" applyProtection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V0553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4152.5</c:v>
                </c:pt>
                <c:pt idx="2">
                  <c:v>5022</c:v>
                </c:pt>
                <c:pt idx="3">
                  <c:v>9975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00-4B34-9E54-20E05BD186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4152.5</c:v>
                </c:pt>
                <c:pt idx="2">
                  <c:v>5022</c:v>
                </c:pt>
                <c:pt idx="3">
                  <c:v>9975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1.7074998759198934E-3</c:v>
                </c:pt>
                <c:pt idx="2">
                  <c:v>3.0659998665214516E-3</c:v>
                </c:pt>
                <c:pt idx="3">
                  <c:v>-2.5750001295818947E-3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00-4B34-9E54-20E05BD186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4152.5</c:v>
                </c:pt>
                <c:pt idx="2">
                  <c:v>5022</c:v>
                </c:pt>
                <c:pt idx="3">
                  <c:v>9975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00-4B34-9E54-20E05BD186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4152.5</c:v>
                </c:pt>
                <c:pt idx="2">
                  <c:v>5022</c:v>
                </c:pt>
                <c:pt idx="3">
                  <c:v>9975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00-4B34-9E54-20E05BD186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4152.5</c:v>
                </c:pt>
                <c:pt idx="2">
                  <c:v>5022</c:v>
                </c:pt>
                <c:pt idx="3">
                  <c:v>9975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00-4B34-9E54-20E05BD186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4152.5</c:v>
                </c:pt>
                <c:pt idx="2">
                  <c:v>5022</c:v>
                </c:pt>
                <c:pt idx="3">
                  <c:v>9975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00-4B34-9E54-20E05BD186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4152.5</c:v>
                </c:pt>
                <c:pt idx="2">
                  <c:v>5022</c:v>
                </c:pt>
                <c:pt idx="3">
                  <c:v>9975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00-4B34-9E54-20E05BD186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4152.5</c:v>
                </c:pt>
                <c:pt idx="2">
                  <c:v>5022</c:v>
                </c:pt>
                <c:pt idx="3">
                  <c:v>9975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1.8560123969288366E-3</c:v>
                </c:pt>
                <c:pt idx="1">
                  <c:v>7.2287073419147478E-4</c:v>
                </c:pt>
                <c:pt idx="2">
                  <c:v>4.8560001155447644E-4</c:v>
                </c:pt>
                <c:pt idx="3">
                  <c:v>-8.6598352981533751E-4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00-4B34-9E54-20E05BD1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3656"/>
        <c:axId val="1"/>
      </c:scatterChart>
      <c:valAx>
        <c:axId val="710193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93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6F73379-07A7-8566-F378-87D4174C0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imbad.u-strasbg.fr/cgi-bin/cdsbib4?2007OEJV...73....1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9" customWidth="1"/>
  </cols>
  <sheetData>
    <row r="1" spans="1:7" ht="20.25" x14ac:dyDescent="0.2">
      <c r="A1" s="28" t="s">
        <v>47</v>
      </c>
    </row>
    <row r="2" spans="1:7" x14ac:dyDescent="0.2">
      <c r="A2" t="s">
        <v>22</v>
      </c>
      <c r="B2" t="s">
        <v>36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37</v>
      </c>
      <c r="C4" s="7">
        <v>52386.64000000013</v>
      </c>
      <c r="D4" s="8">
        <v>0.37149700000000002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52386.64000000013</v>
      </c>
    </row>
    <row r="8" spans="1:7" x14ac:dyDescent="0.2">
      <c r="A8" t="s">
        <v>2</v>
      </c>
      <c r="C8">
        <f>+D4</f>
        <v>0.37149700000000002</v>
      </c>
    </row>
    <row r="9" spans="1:7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7" x14ac:dyDescent="0.2">
      <c r="A11" s="11" t="s">
        <v>14</v>
      </c>
      <c r="B11" s="11"/>
      <c r="C11" s="23">
        <f ca="1">INTERCEPT(INDIRECT($G$11):G991,INDIRECT($F$11):F991)</f>
        <v>1.8560123969288366E-3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SLOPE(INDIRECT($G$11):G991,INDIRECT($F$11):F991)</f>
        <v>-2.7288179716733575E-7</v>
      </c>
      <c r="D12" s="2"/>
      <c r="E12" s="11"/>
    </row>
    <row r="13" spans="1:7" x14ac:dyDescent="0.2">
      <c r="A13" s="11" t="s">
        <v>17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>
        <f ca="1">(C7+C11)+(C8+C12)*INT(MAX(F21:F3532))</f>
        <v>56092.3217090166</v>
      </c>
      <c r="D15" s="15" t="s">
        <v>31</v>
      </c>
      <c r="E15" s="16">
        <f ca="1">TODAY()+15018.5-B9/24</f>
        <v>60355.5</v>
      </c>
    </row>
    <row r="16" spans="1:7" x14ac:dyDescent="0.2">
      <c r="A16" s="17" t="s">
        <v>3</v>
      </c>
      <c r="B16" s="11"/>
      <c r="C16" s="18">
        <f ca="1">+C8+C12</f>
        <v>0.37149672711820286</v>
      </c>
      <c r="D16" s="15" t="s">
        <v>32</v>
      </c>
      <c r="E16" s="16">
        <f ca="1">ROUND(2*(E15-C15)/C16,0)/2+1</f>
        <v>11476.5</v>
      </c>
    </row>
    <row r="17" spans="1:18" ht="13.5" thickBot="1" x14ac:dyDescent="0.25">
      <c r="A17" s="15" t="s">
        <v>28</v>
      </c>
      <c r="B17" s="11"/>
      <c r="C17" s="11">
        <f>COUNT(C21:C2190)</f>
        <v>4</v>
      </c>
      <c r="D17" s="15" t="s">
        <v>33</v>
      </c>
      <c r="E17" s="19">
        <f ca="1">+C15+C16*E16-15018.5-C9/24</f>
        <v>45337.699731121989</v>
      </c>
    </row>
    <row r="18" spans="1:18" ht="14.25" thickTop="1" thickBot="1" x14ac:dyDescent="0.25">
      <c r="A18" s="17" t="s">
        <v>4</v>
      </c>
      <c r="B18" s="11"/>
      <c r="C18" s="20">
        <f ca="1">+C15</f>
        <v>56092.3217090166</v>
      </c>
      <c r="D18" s="21">
        <f ca="1">+C16</f>
        <v>0.37149672711820286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40</v>
      </c>
      <c r="J20" s="6" t="s">
        <v>48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x14ac:dyDescent="0.2">
      <c r="A21" s="30" t="s">
        <v>38</v>
      </c>
      <c r="C21" s="9">
        <v>52386.64000000013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1.8560123969288366E-3</v>
      </c>
      <c r="Q21" s="1">
        <f>+C21-15018.5</f>
        <v>37368.14000000013</v>
      </c>
    </row>
    <row r="22" spans="1:18" x14ac:dyDescent="0.2">
      <c r="A22" t="s">
        <v>42</v>
      </c>
      <c r="B22" s="2" t="s">
        <v>43</v>
      </c>
      <c r="C22" s="9">
        <v>53929.283000000003</v>
      </c>
      <c r="D22" s="9">
        <v>2E-3</v>
      </c>
      <c r="E22">
        <f>+(C22-C$7)/C$8</f>
        <v>4152.504596268268</v>
      </c>
      <c r="F22">
        <f>ROUND(2*E22,0)/2</f>
        <v>4152.5</v>
      </c>
      <c r="G22">
        <f>+C22-(C$7+F22*C$8)</f>
        <v>1.7074998759198934E-3</v>
      </c>
      <c r="I22">
        <f>+G22</f>
        <v>1.7074998759198934E-3</v>
      </c>
      <c r="O22">
        <f ca="1">+C$11+C$12*$F22</f>
        <v>7.2287073419147478E-4</v>
      </c>
      <c r="Q22" s="1">
        <f>+C22-15018.5</f>
        <v>38910.783000000003</v>
      </c>
    </row>
    <row r="23" spans="1:18" x14ac:dyDescent="0.2">
      <c r="A23" t="s">
        <v>41</v>
      </c>
      <c r="B23" s="2" t="s">
        <v>44</v>
      </c>
      <c r="C23" s="9">
        <v>54252.300999999999</v>
      </c>
      <c r="D23" s="9">
        <v>3.0000000000000001E-3</v>
      </c>
      <c r="E23">
        <f>+(C23-C$7)/C$8</f>
        <v>5022.0082530945583</v>
      </c>
      <c r="F23">
        <f>ROUND(2*E23,0)/2</f>
        <v>5022</v>
      </c>
      <c r="G23">
        <f>+C23-(C$7+F23*C$8)</f>
        <v>3.0659998665214516E-3</v>
      </c>
      <c r="I23">
        <f>+G23</f>
        <v>3.0659998665214516E-3</v>
      </c>
      <c r="O23">
        <f ca="1">+C$11+C$12*$F23</f>
        <v>4.8560001155447644E-4</v>
      </c>
      <c r="Q23" s="1">
        <f>+C23-15018.5</f>
        <v>39233.800999999999</v>
      </c>
      <c r="R23" s="31" t="s">
        <v>39</v>
      </c>
    </row>
    <row r="24" spans="1:18" x14ac:dyDescent="0.2">
      <c r="A24" s="32" t="s">
        <v>45</v>
      </c>
      <c r="B24" s="33" t="s">
        <v>44</v>
      </c>
      <c r="C24" s="34">
        <v>56092.32</v>
      </c>
      <c r="D24" s="32" t="s">
        <v>46</v>
      </c>
      <c r="E24">
        <f>+(C24-C$7)/C$8</f>
        <v>9974.9930685843192</v>
      </c>
      <c r="F24">
        <f>ROUND(2*E24,0)/2</f>
        <v>9975</v>
      </c>
      <c r="G24">
        <f>+C24-(C$7+F24*C$8)</f>
        <v>-2.5750001295818947E-3</v>
      </c>
      <c r="I24">
        <f>+G24</f>
        <v>-2.5750001295818947E-3</v>
      </c>
      <c r="O24">
        <f ca="1">+C$11+C$12*$F24</f>
        <v>-8.6598352981533751E-4</v>
      </c>
      <c r="Q24" s="1">
        <f>+C24-15018.5</f>
        <v>41073.82</v>
      </c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8" type="noConversion"/>
  <hyperlinks>
    <hyperlink ref="R23" r:id="rId1" display="http://simbad.u-strasbg.fr/cgi-bin/cdsbib4?2007OEJV...73....1P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2024-02-15T05:49:20Z</dcterms:modified>
</cp:coreProperties>
</file>