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D41E3C-4337-4F7A-BF0C-0CE2C81B8E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G21" i="1"/>
  <c r="H21" i="1"/>
  <c r="E21" i="1"/>
  <c r="F21" i="1"/>
  <c r="A21" i="1"/>
  <c r="H20" i="1"/>
  <c r="E14" i="1"/>
  <c r="C17" i="1"/>
  <c r="Q21" i="1"/>
  <c r="C12" i="1"/>
  <c r="C16" i="1" l="1"/>
  <c r="D18" i="1" s="1"/>
  <c r="E15" i="1"/>
  <c r="C11" i="1"/>
  <c r="O24" i="1" l="1"/>
  <c r="S24" i="1" s="1"/>
  <c r="C15" i="1"/>
  <c r="O22" i="1"/>
  <c r="S22" i="1" s="1"/>
  <c r="O21" i="1"/>
  <c r="S21" i="1" s="1"/>
  <c r="O25" i="1"/>
  <c r="S25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<sst xmlns="http://schemas.openxmlformats.org/spreadsheetml/2006/main" count="61" uniqueCount="55">
  <si>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</si>
  <si>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</si>
  <si>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</si>
  <si>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</si>
  <si>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</si>
  <si>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</si>
  <si>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</si>
  <si>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</si>
  <si>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</si>
  <si>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</si>
  <si>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</si>
  <si>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</si>
  <si>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</si>
  <si>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</si>
  <si>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</si>
  <si>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</si>
  <si>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</si>
  <si>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</si>
  <si>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</si>
  <si>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</si>
  <si>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</si>
  <si>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</si>
  <si>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</si>
  <si>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</si>
  <si>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</si>
  <si>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</si>
  <si>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</si>
  <si>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</si>
  <si>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</si>
  <si>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</si>
  <si>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</si>
  <si>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</si>
  <si>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</si>
  <si>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</si>
  <si>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</si>
  <si>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</si>
  <si>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</si>
  <si>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</si>
  <si>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</si>
  <si>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</si>
  <si>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</si>
  <si>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</si>
  <si>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G5463-0045</t>
  </si>
  <si>
    <t>G5463-0045_Hya.xls</t>
  </si>
  <si>
    <t>EB / EW</t>
  </si>
  <si>
    <t>Hya</t>
  </si>
  <si>
    <t>VSX</t>
  </si>
  <si>
    <t>IBVS 5945</t>
  </si>
  <si>
    <t>I</t>
  </si>
  <si>
    <t>IBVS 5992</t>
  </si>
  <si>
    <t>IBVS 6029</t>
  </si>
  <si>
    <t>II</t>
  </si>
  <si>
    <t>IBVS 6063</t>
  </si>
  <si>
    <t>V0581 Hya / GSC 5463-0045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</si>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</sst>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V0581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3E-4F9E-A0F6-E49D5B0B16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-1.3049999994109385E-2</c:v>
                </c:pt>
                <c:pt idx="2">
                  <c:v>-1.8438999992213212E-2</c:v>
                </c:pt>
                <c:pt idx="3">
                  <c:v>-2.5188500003423542E-2</c:v>
                </c:pt>
                <c:pt idx="4">
                  <c:v>-3.4681500001170207E-2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3E-4F9E-A0F6-E49D5B0B16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3E-4F9E-A0F6-E49D5B0B16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3E-4F9E-A0F6-E49D5B0B16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3E-4F9E-A0F6-E49D5B0B16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3E-4F9E-A0F6-E49D5B0B16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3E-4F9E-A0F6-E49D5B0B16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2.1998671416484761E-2</c:v>
                </c:pt>
                <c:pt idx="1">
                  <c:v>-1.2092740458930884E-2</c:v>
                </c:pt>
                <c:pt idx="2">
                  <c:v>-1.9017815208563507E-2</c:v>
                </c:pt>
                <c:pt idx="3">
                  <c:v>-2.7286009438107085E-2</c:v>
                </c:pt>
                <c:pt idx="4">
                  <c:v>-3.2962434885314848E-2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3E-4F9E-A0F6-E49D5B0B16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4150</c:v>
                </c:pt>
                <c:pt idx="2">
                  <c:v>4993</c:v>
                </c:pt>
                <c:pt idx="3">
                  <c:v>5999.5</c:v>
                </c:pt>
                <c:pt idx="4">
                  <c:v>6690.5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3E-4F9E-A0F6-E49D5B0B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674576"/>
        <c:axId val="1"/>
      </c:scatterChart>
      <c:valAx>
        <c:axId val="77967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674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851DED-6AAA-131E-2444-D98C275FF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53412.803999999996</v>
      </c>
      <c r="D7" s="29" t="s">
        <v>46</v>
      </c>
    </row>
    <row r="8" spans="1:7" x14ac:dyDescent="0.2">
      <c r="A8" t="s">
        <v>3</v>
      </c>
      <c r="C8" s="40">
        <v>0.43302299999999999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2.1998671416484761E-2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-8.2147980422688305E-6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60355.793506712958</v>
      </c>
    </row>
    <row r="15" spans="1:7" x14ac:dyDescent="0.2">
      <c r="A15" s="11" t="s">
        <v>17</v>
      </c>
      <c r="B15" s="9"/>
      <c r="C15" s="12">
        <f ca="1">(C7+C11)+(C8+C12)*INT(MAX(F21:F3533))</f>
        <v>56309.694911672508</v>
      </c>
      <c r="D15" s="13" t="s">
        <v>38</v>
      </c>
      <c r="E15" s="14">
        <f ca="1">ROUND(2*(E14-$C$7)/$C$8,0)/2+E13</f>
        <v>16035</v>
      </c>
    </row>
    <row r="16" spans="1:7" x14ac:dyDescent="0.2">
      <c r="A16" s="15" t="s">
        <v>4</v>
      </c>
      <c r="B16" s="9"/>
      <c r="C16" s="16">
        <f ca="1">+C8+C12</f>
        <v>0.43301478520195774</v>
      </c>
      <c r="D16" s="13" t="s">
        <v>39</v>
      </c>
      <c r="E16" s="23">
        <f ca="1">ROUND(2*(E14-$C$15)/$C$16,0)/2+E13</f>
        <v>9345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45338.113912718138</v>
      </c>
    </row>
    <row r="18" spans="1:19" ht="14.25" thickTop="1" thickBot="1" x14ac:dyDescent="0.25">
      <c r="A18" s="15" t="s">
        <v>5</v>
      </c>
      <c r="B18" s="9"/>
      <c r="C18" s="18">
        <f ca="1">+C15</f>
        <v>56309.694911672508</v>
      </c>
      <c r="D18" s="19">
        <f ca="1">+C16</f>
        <v>0.43301478520195774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1.1096707255577775E-2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53412.803999999996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2.1998671416484761E-2</v>
      </c>
      <c r="Q21" s="1">
        <f>+C21-15018.5</f>
        <v>38394.303999999996</v>
      </c>
      <c r="S21">
        <f ca="1">+(O21-G21)^2</f>
        <v>4.8394154409046365E-4</v>
      </c>
    </row>
    <row r="22" spans="1:19" x14ac:dyDescent="0.2">
      <c r="A22" s="32" t="s">
        <v>47</v>
      </c>
      <c r="B22" s="33" t="s">
        <v>48</v>
      </c>
      <c r="C22" s="32">
        <v>55209.8364</v>
      </c>
      <c r="D22" s="32">
        <v>4.0000000000000002E-4</v>
      </c>
      <c r="E22">
        <f>+(C22-C$7)/C$8</f>
        <v>4149.9698630326884</v>
      </c>
      <c r="F22">
        <f>ROUND(2*E22,0)/2</f>
        <v>4150</v>
      </c>
      <c r="G22">
        <f>+C22-(C$7+F22*C$8)</f>
        <v>-1.3049999994109385E-2</v>
      </c>
      <c r="I22">
        <f>+G22</f>
        <v>-1.3049999994109385E-2</v>
      </c>
      <c r="O22">
        <f ca="1">+C$11+C$12*$F22</f>
        <v>-1.2092740458930884E-2</v>
      </c>
      <c r="Q22" s="1">
        <f>+C22-15018.5</f>
        <v>40191.3364</v>
      </c>
      <c r="S22">
        <f ca="1">+(O22-G22)^2</f>
        <v>9.1634581769015926E-7</v>
      </c>
    </row>
    <row r="23" spans="1:19" x14ac:dyDescent="0.2">
      <c r="A23" s="32" t="s">
        <v>49</v>
      </c>
      <c r="B23" s="33" t="s">
        <v>48</v>
      </c>
      <c r="C23" s="32">
        <v>55574.869400000003</v>
      </c>
      <c r="D23" s="32">
        <v>4.0000000000000002E-4</v>
      </c>
      <c r="E23">
        <f>+(C23-C$7)/C$8</f>
        <v>4992.9574179662668</v>
      </c>
      <c r="F23">
        <f>ROUND(2*E23,0)/2</f>
        <v>4993</v>
      </c>
      <c r="G23">
        <f>+C23-(C$7+F23*C$8)</f>
        <v>-1.8438999992213212E-2</v>
      </c>
      <c r="I23">
        <f>+G23</f>
        <v>-1.8438999992213212E-2</v>
      </c>
      <c r="O23">
        <f ca="1">+C$11+C$12*$F23</f>
        <v>-1.9017815208563507E-2</v>
      </c>
      <c r="Q23" s="1">
        <f>+C23-15018.5</f>
        <v>40556.369400000003</v>
      </c>
      <c r="S23">
        <f ca="1">+(O23-G23)^2</f>
        <v>3.3502705467863905E-7</v>
      </c>
    </row>
    <row r="24" spans="1:19" x14ac:dyDescent="0.2">
      <c r="A24" s="34" t="s">
        <v>50</v>
      </c>
      <c r="B24" s="35" t="s">
        <v>51</v>
      </c>
      <c r="C24" s="34">
        <v>56010.700299999997</v>
      </c>
      <c r="D24" s="34">
        <v>4.0000000000000002E-4</v>
      </c>
      <c r="E24">
        <f>+(C24-C$7)/C$8</f>
        <v>5999.4418310343799</v>
      </c>
      <c r="F24">
        <f>ROUND(2*E24,0)/2</f>
        <v>5999.5</v>
      </c>
      <c r="G24">
        <f>+C24-(C$7+F24*C$8)</f>
        <v>-2.5188500003423542E-2</v>
      </c>
      <c r="I24">
        <f>+G24</f>
        <v>-2.5188500003423542E-2</v>
      </c>
      <c r="O24">
        <f ca="1">+C$11+C$12*$F24</f>
        <v>-2.7286009438107085E-2</v>
      </c>
      <c r="Q24" s="1">
        <f>+C24-15018.5</f>
        <v>40992.200299999997</v>
      </c>
      <c r="S24">
        <f ca="1">+(O24-G24)^2</f>
        <v>4.3995458285864786E-6</v>
      </c>
    </row>
    <row r="25" spans="1:19" x14ac:dyDescent="0.2">
      <c r="A25" s="36" t="s">
        <v>52</v>
      </c>
      <c r="B25" s="37" t="s">
        <v>51</v>
      </c>
      <c r="C25" s="38">
        <v>56309.909699999997</v>
      </c>
      <c r="D25" s="38">
        <v>2.9999999999999997E-4</v>
      </c>
      <c r="E25">
        <f>+(C25-C$7)/C$8</f>
        <v>6690.4199084113316</v>
      </c>
      <c r="F25">
        <f>ROUND(2*E25,0)/2</f>
        <v>6690.5</v>
      </c>
      <c r="G25">
        <f>+C25-(C$7+F25*C$8)</f>
        <v>-3.4681500001170207E-2</v>
      </c>
      <c r="I25">
        <f>+G25</f>
        <v>-3.4681500001170207E-2</v>
      </c>
      <c r="O25">
        <f ca="1">+C$11+C$12*$F25</f>
        <v>-3.2962434885314848E-2</v>
      </c>
      <c r="Q25" s="1">
        <f>+C25-15018.5</f>
        <v>41291.409699999997</v>
      </c>
      <c r="S25">
        <f ca="1">+(O25-G25)^2</f>
        <v>2.9551848725507983E-6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2024-02-15T06:02:39Z</dcterms:modified>
</cp:coreProperties>
</file>