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3F282B3-2B52-4BF5-8A51-1C454FA3F09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G11" i="1"/>
  <c r="F11" i="1"/>
  <c r="Q22" i="1"/>
  <c r="Q23" i="1"/>
  <c r="Q24" i="1"/>
  <c r="Q25" i="1"/>
  <c r="C21" i="1"/>
  <c r="E21" i="1"/>
  <c r="F21" i="1"/>
  <c r="A21" i="1"/>
  <c r="H20" i="1"/>
  <c r="E14" i="1"/>
  <c r="E15" i="1" s="1"/>
  <c r="C17" i="1"/>
  <c r="Q21" i="1"/>
  <c r="G21" i="1"/>
  <c r="H21" i="1"/>
  <c r="C12" i="1"/>
  <c r="C11" i="1"/>
  <c r="O21" i="1" l="1"/>
  <c r="S21" i="1" s="1"/>
  <c r="O25" i="1"/>
  <c r="S25" i="1" s="1"/>
  <c r="C15" i="1"/>
  <c r="O22" i="1"/>
  <c r="S22" i="1" s="1"/>
  <c r="O23" i="1"/>
  <c r="S23" i="1" s="1"/>
  <c r="O24" i="1"/>
  <c r="S24" i="1" s="1"/>
  <c r="C16" i="1"/>
  <c r="D18" i="1" s="1"/>
  <c r="E16" i="1" l="1"/>
  <c r="E17" i="1" s="1"/>
  <c r="C18" i="1"/>
  <c r="S19" i="1"/>
</calcChain>
</file>

<file path=xl/sharedStrings.xml><?xml version="1.0" encoding="utf-8"?>
<sst xmlns="http://schemas.openxmlformats.org/spreadsheetml/2006/main" count="60" uniqueCount="53">
  <si>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</si>
  <si>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</si>
  <si>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</si>
  <si>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</si>
  <si>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</si>
  <si>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</si>
  <si>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</si>
  <si>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</si>
  <si>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</si>
  <si>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</si>
  <si>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</si>
  <si>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</si>
  <si>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</si>
  <si>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</si>
  <si>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</si>
  <si>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</si>
  <si>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</si>
  <si>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</si>
  <si>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</si>
  <si>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</si>
  <si>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</si>
  <si>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</si>
  <si>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</si>
  <si>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</si>
  <si>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</si>
  <si>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</si>
  <si>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</si>
  <si>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</si>
  <si>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</si>
  <si>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</si>
  <si>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</si>
  <si>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</si>
  <si>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</si>
  <si>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</si>
  <si>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</si>
  <si>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</si>
  <si>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</si>
  <si>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</si>
  <si>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</si>
  <si>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</si>
  <si>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</si>
  <si>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</si>
  <si>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G5472-0966</t>
  </si>
  <si>
    <t>G5472-0966_Hya.xls</t>
  </si>
  <si>
    <t>EW</t>
  </si>
  <si>
    <t>Hya</t>
  </si>
  <si>
    <t>VSX</t>
  </si>
  <si>
    <t>IBVS 5945</t>
  </si>
  <si>
    <t>I</t>
  </si>
  <si>
    <t>IBVS 5992</t>
  </si>
  <si>
    <t>IBVS 6029</t>
  </si>
  <si>
    <t>V0585 Hya / GSC 5472-0966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</si>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</sst>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V0585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2044</c:v>
                </c:pt>
                <c:pt idx="2">
                  <c:v>2502</c:v>
                </c:pt>
                <c:pt idx="3">
                  <c:v>2596</c:v>
                </c:pt>
                <c:pt idx="4">
                  <c:v>3001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96-48DE-AE9D-429FAAAC987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2044</c:v>
                </c:pt>
                <c:pt idx="2">
                  <c:v>2502</c:v>
                </c:pt>
                <c:pt idx="3">
                  <c:v>2596</c:v>
                </c:pt>
                <c:pt idx="4">
                  <c:v>3001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2.1360001701395959E-3</c:v>
                </c:pt>
                <c:pt idx="2">
                  <c:v>1.6380001761717722E-3</c:v>
                </c:pt>
                <c:pt idx="3">
                  <c:v>7.2400017234031111E-4</c:v>
                </c:pt>
                <c:pt idx="4">
                  <c:v>1.19000171252992E-4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96-48DE-AE9D-429FAAAC987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2044</c:v>
                </c:pt>
                <c:pt idx="2">
                  <c:v>2502</c:v>
                </c:pt>
                <c:pt idx="3">
                  <c:v>2596</c:v>
                </c:pt>
                <c:pt idx="4">
                  <c:v>3001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96-48DE-AE9D-429FAAAC987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2044</c:v>
                </c:pt>
                <c:pt idx="2">
                  <c:v>2502</c:v>
                </c:pt>
                <c:pt idx="3">
                  <c:v>2596</c:v>
                </c:pt>
                <c:pt idx="4">
                  <c:v>3001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96-48DE-AE9D-429FAAAC987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2044</c:v>
                </c:pt>
                <c:pt idx="2">
                  <c:v>2502</c:v>
                </c:pt>
                <c:pt idx="3">
                  <c:v>2596</c:v>
                </c:pt>
                <c:pt idx="4">
                  <c:v>3001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96-48DE-AE9D-429FAAAC987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2044</c:v>
                </c:pt>
                <c:pt idx="2">
                  <c:v>2502</c:v>
                </c:pt>
                <c:pt idx="3">
                  <c:v>2596</c:v>
                </c:pt>
                <c:pt idx="4">
                  <c:v>3001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96-48DE-AE9D-429FAAAC987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2044</c:v>
                </c:pt>
                <c:pt idx="2">
                  <c:v>2502</c:v>
                </c:pt>
                <c:pt idx="3">
                  <c:v>2596</c:v>
                </c:pt>
                <c:pt idx="4">
                  <c:v>3001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96-48DE-AE9D-429FAAAC987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2044</c:v>
                </c:pt>
                <c:pt idx="2">
                  <c:v>2502</c:v>
                </c:pt>
                <c:pt idx="3">
                  <c:v>2596</c:v>
                </c:pt>
                <c:pt idx="4">
                  <c:v>3001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6.6670553520597441E-3</c:v>
                </c:pt>
                <c:pt idx="1">
                  <c:v>2.2233310941207401E-3</c:v>
                </c:pt>
                <c:pt idx="2">
                  <c:v>1.2276237995336239E-3</c:v>
                </c:pt>
                <c:pt idx="3">
                  <c:v>1.0232646604698935E-3</c:v>
                </c:pt>
                <c:pt idx="4">
                  <c:v>1.4278113578041363E-4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96-48DE-AE9D-429FAAAC987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2044</c:v>
                </c:pt>
                <c:pt idx="2">
                  <c:v>2502</c:v>
                </c:pt>
                <c:pt idx="3">
                  <c:v>2596</c:v>
                </c:pt>
                <c:pt idx="4">
                  <c:v>3001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096-48DE-AE9D-429FAAAC9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784168"/>
        <c:axId val="1"/>
      </c:scatterChart>
      <c:valAx>
        <c:axId val="549784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784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3E19099-90D5-0239-19F0-BDE36CFE7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51</v>
      </c>
      <c r="E1" t="s">
        <v>43</v>
      </c>
    </row>
    <row r="2" spans="1:7" x14ac:dyDescent="0.2">
      <c r="A2" t="s">
        <v>24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53750.765999999829</v>
      </c>
      <c r="D7" s="29" t="s">
        <v>46</v>
      </c>
    </row>
    <row r="8" spans="1:7" x14ac:dyDescent="0.2">
      <c r="A8" t="s">
        <v>3</v>
      </c>
      <c r="C8" s="37">
        <v>0.73148100000000005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6.6670553520597441E-3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-2.1740333942950119E-6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60355.795868171292</v>
      </c>
    </row>
    <row r="15" spans="1:7" x14ac:dyDescent="0.2">
      <c r="A15" s="11" t="s">
        <v>17</v>
      </c>
      <c r="B15" s="9"/>
      <c r="C15" s="12">
        <f ca="1">(C7+C11)+(C8+C12)*INT(MAX(F21:F3533))</f>
        <v>55945.94062378096</v>
      </c>
      <c r="D15" s="13" t="s">
        <v>38</v>
      </c>
      <c r="E15" s="14">
        <f ca="1">ROUND(2*(E14-$C$7)/$C$8,0)/2+E13</f>
        <v>9030.5</v>
      </c>
    </row>
    <row r="16" spans="1:7" x14ac:dyDescent="0.2">
      <c r="A16" s="15" t="s">
        <v>4</v>
      </c>
      <c r="B16" s="9"/>
      <c r="C16" s="16">
        <f ca="1">+C8+C12</f>
        <v>0.73147882596660574</v>
      </c>
      <c r="D16" s="13" t="s">
        <v>39</v>
      </c>
      <c r="E16" s="23">
        <f ca="1">ROUND(2*(E14-$C$15)/$C$16,0)/2+E13</f>
        <v>6029.5</v>
      </c>
    </row>
    <row r="17" spans="1:19" ht="13.5" thickBot="1" x14ac:dyDescent="0.25">
      <c r="A17" s="13" t="s">
        <v>29</v>
      </c>
      <c r="B17" s="9"/>
      <c r="C17" s="9">
        <f>COUNT(C21:C2191)</f>
        <v>5</v>
      </c>
      <c r="D17" s="13" t="s">
        <v>33</v>
      </c>
      <c r="E17" s="17">
        <f ca="1">+$C$15+$C$16*E16-15018.5-$C$9/24</f>
        <v>45338.288038279941</v>
      </c>
    </row>
    <row r="18" spans="1:19" ht="14.25" thickTop="1" thickBot="1" x14ac:dyDescent="0.25">
      <c r="A18" s="15" t="s">
        <v>5</v>
      </c>
      <c r="B18" s="9"/>
      <c r="C18" s="18">
        <f ca="1">+C15</f>
        <v>55945.94062378096</v>
      </c>
      <c r="D18" s="19">
        <f ca="1">+C16</f>
        <v>0.73147882596660574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3.3434932068251559E-3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52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53750.765999999829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6.6670553520597441E-3</v>
      </c>
      <c r="Q21" s="1">
        <f>+C21-15018.5</f>
        <v>38732.265999999829</v>
      </c>
      <c r="S21">
        <f ca="1">+(O21-G21)^2</f>
        <v>4.4449627067428481E-5</v>
      </c>
    </row>
    <row r="22" spans="1:19" x14ac:dyDescent="0.2">
      <c r="A22" s="32" t="s">
        <v>47</v>
      </c>
      <c r="B22" s="33" t="s">
        <v>48</v>
      </c>
      <c r="C22" s="32">
        <v>55245.915300000001</v>
      </c>
      <c r="D22" s="32">
        <v>1E-3</v>
      </c>
      <c r="E22">
        <f>+(C22-C$7)/C$8</f>
        <v>2044.0029201034229</v>
      </c>
      <c r="F22">
        <f>ROUND(2*E22,0)/2</f>
        <v>2044</v>
      </c>
      <c r="G22">
        <f>+C22-(C$7+F22*C$8)</f>
        <v>2.1360001701395959E-3</v>
      </c>
      <c r="I22">
        <f>+G22</f>
        <v>2.1360001701395959E-3</v>
      </c>
      <c r="O22">
        <f ca="1">+C$11+C$12*$F22</f>
        <v>2.2233310941207401E-3</v>
      </c>
      <c r="Q22" s="1">
        <f>+C22-15018.5</f>
        <v>40227.415300000001</v>
      </c>
      <c r="S22">
        <f ca="1">+(O22-G22)^2</f>
        <v>7.6266902834003958E-9</v>
      </c>
    </row>
    <row r="23" spans="1:19" x14ac:dyDescent="0.2">
      <c r="A23" s="32" t="s">
        <v>49</v>
      </c>
      <c r="B23" s="33" t="s">
        <v>48</v>
      </c>
      <c r="C23" s="32">
        <v>55580.933100000002</v>
      </c>
      <c r="D23" s="32">
        <v>2.0000000000000001E-4</v>
      </c>
      <c r="E23">
        <f>+(C23-C$7)/C$8</f>
        <v>2502.0022392928499</v>
      </c>
      <c r="F23">
        <f>ROUND(2*E23,0)/2</f>
        <v>2502</v>
      </c>
      <c r="G23">
        <f>+C23-(C$7+F23*C$8)</f>
        <v>1.6380001761717722E-3</v>
      </c>
      <c r="I23">
        <f>+G23</f>
        <v>1.6380001761717722E-3</v>
      </c>
      <c r="O23">
        <f ca="1">+C$11+C$12*$F23</f>
        <v>1.2276237995336239E-3</v>
      </c>
      <c r="Q23" s="1">
        <f>+C23-15018.5</f>
        <v>40562.433100000002</v>
      </c>
      <c r="S23">
        <f ca="1">+(O23-G23)^2</f>
        <v>1.6840877050265531E-7</v>
      </c>
    </row>
    <row r="24" spans="1:19" x14ac:dyDescent="0.2">
      <c r="A24" s="32" t="s">
        <v>49</v>
      </c>
      <c r="B24" s="33" t="s">
        <v>48</v>
      </c>
      <c r="C24" s="32">
        <v>55649.691400000003</v>
      </c>
      <c r="D24" s="32">
        <v>5.0000000000000001E-4</v>
      </c>
      <c r="E24">
        <f>+(C24-C$7)/C$8</f>
        <v>2596.000989773042</v>
      </c>
      <c r="F24">
        <f>ROUND(2*E24,0)/2</f>
        <v>2596</v>
      </c>
      <c r="G24">
        <f>+C24-(C$7+F24*C$8)</f>
        <v>7.2400017234031111E-4</v>
      </c>
      <c r="I24">
        <f>+G24</f>
        <v>7.2400017234031111E-4</v>
      </c>
      <c r="O24">
        <f ca="1">+C$11+C$12*$F24</f>
        <v>1.0232646604698935E-3</v>
      </c>
      <c r="Q24" s="1">
        <f>+C24-15018.5</f>
        <v>40631.191400000003</v>
      </c>
      <c r="S24">
        <f ca="1">+(O24-G24)^2</f>
        <v>8.9559233855460951E-8</v>
      </c>
    </row>
    <row r="25" spans="1:19" x14ac:dyDescent="0.2">
      <c r="A25" s="34" t="s">
        <v>50</v>
      </c>
      <c r="B25" s="35" t="s">
        <v>48</v>
      </c>
      <c r="C25" s="34">
        <v>55945.940600000002</v>
      </c>
      <c r="D25" s="34">
        <v>5.9999999999999995E-4</v>
      </c>
      <c r="E25">
        <f>+(C25-C$7)/C$8</f>
        <v>3001.000162683888</v>
      </c>
      <c r="F25">
        <f>ROUND(2*E25,0)/2</f>
        <v>3001</v>
      </c>
      <c r="G25">
        <f>+C25-(C$7+F25*C$8)</f>
        <v>1.19000171252992E-4</v>
      </c>
      <c r="I25">
        <f>+G25</f>
        <v>1.19000171252992E-4</v>
      </c>
      <c r="O25">
        <f ca="1">+C$11+C$12*$F25</f>
        <v>1.4278113578041363E-4</v>
      </c>
      <c r="Q25" s="1">
        <f>+C25-15018.5</f>
        <v>40927.440600000002</v>
      </c>
      <c r="S25">
        <f ca="1">+(O25-G25)^2</f>
        <v>5.6553427385448578E-10</v>
      </c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2024-02-15T06:06:03Z</dcterms:modified>
</cp:coreProperties>
</file>